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ouellet-my.sharepoint.com/personal/jblanchet_dettson_ca/Documents/Bureau/Site web documents manquants/Smart Duct/"/>
    </mc:Choice>
  </mc:AlternateContent>
  <xr:revisionPtr revIDLastSave="16" documentId="8_{20FF03CC-9233-4B50-9BF1-26EB66FDF8BA}" xr6:coauthVersionLast="47" xr6:coauthVersionMax="47" xr10:uidLastSave="{265EF030-4A9A-4253-A2F5-9F10FA2032C5}"/>
  <bookViews>
    <workbookView xWindow="-108" yWindow="-108" windowWidth="23256" windowHeight="12456" activeTab="1" xr2:uid="{00000000-000D-0000-FFFF-FFFF00000000}"/>
  </bookViews>
  <sheets>
    <sheet name="Report" sheetId="33" r:id="rId1"/>
    <sheet name="Options" sheetId="32" r:id="rId2"/>
    <sheet name="Design" sheetId="21" r:id="rId3"/>
    <sheet name="_EquipmentData" sheetId="27" state="hidden" r:id="rId4"/>
    <sheet name="_EquipmentList" sheetId="22" state="hidden" r:id="rId5"/>
    <sheet name="_Lengths" sheetId="30" state="hidden" r:id="rId6"/>
    <sheet name="_BOM" sheetId="29" state="hidden" r:id="rId7"/>
    <sheet name="_Formatting" sheetId="34" state="hidden" r:id="rId8"/>
    <sheet name="_History" sheetId="28" state="hidden" r:id="rId9"/>
  </sheets>
  <definedNames>
    <definedName name="AirflowAdj">_EquipmentData!$AN$13</definedName>
    <definedName name="beta">_Lengths!$B$2</definedName>
    <definedName name="CFM_TON">Options!$F$17</definedName>
    <definedName name="CFMCOOL">Design!#REF!</definedName>
    <definedName name="CFMHEAT">Design!#REF!</definedName>
    <definedName name="COLLAR_BLK">_EquipmentData!$AH$42</definedName>
    <definedName name="COLLAR_MIX">_EquipmentData!$AH$44</definedName>
    <definedName name="COLLAR_TYPE">Options!$C$27</definedName>
    <definedName name="COLLAR_WHT">_EquipmentData!$AH$43</definedName>
    <definedName name="COLLAR_WHT_QTY">Options!$F$27</definedName>
    <definedName name="CompactAllowed">_EquipmentData!$X$39</definedName>
    <definedName name="CompactSelected">_EquipmentData!$X$44</definedName>
    <definedName name="CompactSelection">Options!$C$18</definedName>
    <definedName name="COND_PRIMARY_HEAT">Options!$F$18</definedName>
    <definedName name="CondCapacity">_EquipmentData!$O$53</definedName>
    <definedName name="CondCFM">_EquipmentData!$O$54</definedName>
    <definedName name="CondSelection">_EquipmentData!$O$52</definedName>
    <definedName name="FORIENTATION">Options!$C$17</definedName>
    <definedName name="FTYPE">Options!$C$16</definedName>
    <definedName name="FurnCapacity">_EquipmentData!$AN$9</definedName>
    <definedName name="FurnCFM">_EquipmentData!$AN$11</definedName>
    <definedName name="FurnSelection">_EquipmentData!$W$42</definedName>
    <definedName name="gamma">_Lengths!$B$3</definedName>
    <definedName name="GasSelected">_EquipmentData!$AA$45</definedName>
    <definedName name="HASCOOLING">_EquipmentData!$R$38</definedName>
    <definedName name="HASZONING">_EquipmentData!$AH$17</definedName>
    <definedName name="HeatGain">Design!$C$3</definedName>
    <definedName name="HeatLoss">Design!$C$2</definedName>
    <definedName name="HGain">_EquipmentData!$O$38</definedName>
    <definedName name="HGainSelected">Options!$C$12</definedName>
    <definedName name="HLossSelected">Options!$C$11</definedName>
    <definedName name="HM_MAX_CFM">_EquipmentData!$G$100</definedName>
    <definedName name="LENGTHS">Design!$L$11:$L$20,Design!$L$22:$L$31,Design!$L$55:$L$64,Design!$L$66:$L$75,Design!$L$77:$L$86,Design!$L$88:$L$97,Design!$L$99:$L$108,Design!$L$110:$L$119,Design!$L$121:$L$130,Design!$L$132:$L$141,Design!$L$154:$L$163,Design!$L$165:$L$174,Design!$L$178:$L$187,Design!$L$211:$L$220,Design!$L$222:$L$231,Design!$L$233:$L$242</definedName>
    <definedName name="NBZONES">Options!$C$22</definedName>
    <definedName name="ODU_TYPE">Options!$F$16</definedName>
    <definedName name="OPT_NO">_EquipmentData!$AG$37</definedName>
    <definedName name="OPT_YES">_EquipmentData!$AG$38</definedName>
    <definedName name="ORI_DOWNFL">_EquipmentData!$Z$53</definedName>
    <definedName name="ORI_HORI">_EquipmentData!$Z$52</definedName>
    <definedName name="ORI_UPFLOW">_EquipmentData!$Z$51</definedName>
    <definedName name="RISE">Options!$C$19</definedName>
    <definedName name="SADDLE_45">_EquipmentData!$AG$43</definedName>
    <definedName name="SADDLE_456_QTY">Options!$F$26</definedName>
    <definedName name="SADDLE_458_QTY">Options!$G$26</definedName>
    <definedName name="SADDLE_90">_EquipmentData!$AG$42</definedName>
    <definedName name="SADDLE_MIX">_EquipmentData!$AG$44</definedName>
    <definedName name="SADDLE_TYPE">Options!$C$26</definedName>
    <definedName name="SETTING01">_EquipmentData!$W$55</definedName>
    <definedName name="SETTING01VAL">_EquipmentData!$X$55</definedName>
    <definedName name="SysCFM">_EquipmentData!$O$55</definedName>
    <definedName name="TYPE_COND_ALIZE">_EquipmentData!$AC$38</definedName>
    <definedName name="TYPE_COND_LPD">_EquipmentData!$AC$40</definedName>
    <definedName name="TYPE_COND_OCD">_EquipmentData!$AC$39</definedName>
    <definedName name="TYPE_COND_UHD">_EquipmentData!$AC$41</definedName>
    <definedName name="TYPE_ELEC">_EquipmentData!$Z$40</definedName>
    <definedName name="TYPE_GAS2V">_EquipmentData!$Z$39</definedName>
    <definedName name="TYPE_GASMOD">_EquipmentData!$Z$38</definedName>
    <definedName name="TYPE_HM">_EquipmentData!$Z$41</definedName>
    <definedName name="USING_SETTINGS">_EquipmentData!$X$68</definedName>
    <definedName name="VERSION">_History!$E$3</definedName>
    <definedName name="VERSION_DATE">_History!$F$6</definedName>
    <definedName name="ZON_COOL_PCT">Options!$C$23</definedName>
    <definedName name="_xlnm.Print_Area" localSheetId="2">Design!$A$1:$Q$691</definedName>
    <definedName name="ZONING_CFM_MAX_LOW">_EquipmentData!$AH$21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30" l="1"/>
  <c r="D7"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38" i="30"/>
  <c r="Q39" i="30"/>
  <c r="Q40" i="30"/>
  <c r="Q41" i="30"/>
  <c r="Q42" i="30"/>
  <c r="Q43" i="30"/>
  <c r="Q44" i="30"/>
  <c r="Q45" i="30"/>
  <c r="Q46" i="30"/>
  <c r="Q47" i="30"/>
  <c r="Q48" i="30"/>
  <c r="Q49" i="30"/>
  <c r="Q50" i="30"/>
  <c r="Q51" i="30"/>
  <c r="Q52" i="30"/>
  <c r="Q53" i="30"/>
  <c r="Q70" i="30"/>
  <c r="Q71" i="30"/>
  <c r="Q72" i="30"/>
  <c r="Q73" i="30"/>
  <c r="Q74" i="30"/>
  <c r="Q75" i="30"/>
  <c r="Q76" i="30"/>
  <c r="Q77" i="30"/>
  <c r="Q78" i="30"/>
  <c r="Q79" i="30"/>
  <c r="Q80" i="30"/>
  <c r="Q81" i="30"/>
  <c r="Q82" i="30"/>
  <c r="Q83" i="30"/>
  <c r="Q84" i="30"/>
  <c r="Q85" i="30"/>
  <c r="Q38" i="30"/>
  <c r="N39" i="30"/>
  <c r="N40" i="30"/>
  <c r="N41" i="30"/>
  <c r="N42" i="30"/>
  <c r="N43" i="30"/>
  <c r="N44" i="30"/>
  <c r="N45" i="30"/>
  <c r="N54" i="30"/>
  <c r="N55" i="30"/>
  <c r="N56" i="30"/>
  <c r="N57" i="30"/>
  <c r="N58" i="30"/>
  <c r="N59" i="30"/>
  <c r="N60" i="30"/>
  <c r="N61" i="30"/>
  <c r="N70" i="30"/>
  <c r="N71" i="30"/>
  <c r="N72" i="30"/>
  <c r="N73" i="30"/>
  <c r="N74" i="30"/>
  <c r="N75" i="30"/>
  <c r="N76" i="30"/>
  <c r="N77" i="30"/>
  <c r="N86" i="30"/>
  <c r="N87" i="30"/>
  <c r="N88" i="30"/>
  <c r="N89" i="30"/>
  <c r="N90" i="30"/>
  <c r="N91" i="30"/>
  <c r="N92" i="30"/>
  <c r="N93" i="30"/>
  <c r="N38" i="30"/>
  <c r="L39" i="30"/>
  <c r="L42" i="30"/>
  <c r="L43" i="30"/>
  <c r="L46" i="30"/>
  <c r="L47" i="30"/>
  <c r="L50" i="30"/>
  <c r="L51" i="30"/>
  <c r="L54" i="30"/>
  <c r="L55" i="30"/>
  <c r="L58" i="30"/>
  <c r="L59" i="30"/>
  <c r="L62" i="30"/>
  <c r="L63" i="30"/>
  <c r="L66" i="30"/>
  <c r="L67" i="30"/>
  <c r="L70" i="30"/>
  <c r="L71" i="30"/>
  <c r="L74" i="30"/>
  <c r="L75" i="30"/>
  <c r="L78" i="30"/>
  <c r="L79" i="30"/>
  <c r="L82" i="30"/>
  <c r="L83" i="30"/>
  <c r="L86" i="30"/>
  <c r="L87" i="30"/>
  <c r="L90" i="30"/>
  <c r="L91" i="30"/>
  <c r="L94" i="30"/>
  <c r="L95" i="30"/>
  <c r="L98" i="30"/>
  <c r="L99" i="30"/>
  <c r="L38" i="30"/>
  <c r="K40" i="30"/>
  <c r="K42" i="30"/>
  <c r="K44" i="30"/>
  <c r="K46" i="30"/>
  <c r="K48" i="30"/>
  <c r="K50" i="30"/>
  <c r="K52" i="30"/>
  <c r="K54" i="30"/>
  <c r="K56" i="30"/>
  <c r="K58" i="30"/>
  <c r="K60" i="30"/>
  <c r="K62" i="30"/>
  <c r="K64" i="30"/>
  <c r="K66" i="30"/>
  <c r="K68" i="30"/>
  <c r="K70" i="30"/>
  <c r="K72" i="30"/>
  <c r="K74" i="30"/>
  <c r="K76" i="30"/>
  <c r="K78" i="30"/>
  <c r="K80" i="30"/>
  <c r="K82" i="30"/>
  <c r="K84" i="30"/>
  <c r="K86" i="30"/>
  <c r="K88" i="30"/>
  <c r="K90" i="30"/>
  <c r="K92" i="30"/>
  <c r="K94" i="30"/>
  <c r="K96" i="30"/>
  <c r="K98" i="30"/>
  <c r="K100" i="30"/>
  <c r="K38" i="30"/>
  <c r="D8" i="30"/>
  <c r="M39" i="30"/>
  <c r="M40" i="30"/>
  <c r="M41" i="30"/>
  <c r="M46" i="30"/>
  <c r="M47" i="30"/>
  <c r="M48" i="30"/>
  <c r="M49" i="30"/>
  <c r="M54" i="30"/>
  <c r="M55" i="30"/>
  <c r="M56" i="30"/>
  <c r="M57" i="30"/>
  <c r="M62" i="30"/>
  <c r="M63" i="30"/>
  <c r="M64" i="30"/>
  <c r="M65" i="30"/>
  <c r="M70" i="30"/>
  <c r="M71" i="30"/>
  <c r="M72" i="30"/>
  <c r="M73" i="30"/>
  <c r="M78" i="30"/>
  <c r="M79" i="30"/>
  <c r="K79" i="30" s="1"/>
  <c r="M80" i="30"/>
  <c r="M81" i="30"/>
  <c r="M86" i="30"/>
  <c r="M87" i="30"/>
  <c r="M88" i="30"/>
  <c r="M89" i="30"/>
  <c r="M94" i="30"/>
  <c r="M95" i="30"/>
  <c r="M96" i="30"/>
  <c r="M97" i="30"/>
  <c r="M38" i="30"/>
  <c r="H101" i="30"/>
  <c r="G101" i="30"/>
  <c r="F101" i="30"/>
  <c r="E101" i="30"/>
  <c r="D101" i="30"/>
  <c r="C101" i="30"/>
  <c r="H100" i="30"/>
  <c r="G100" i="30"/>
  <c r="F100" i="30"/>
  <c r="E100" i="30"/>
  <c r="D100" i="30"/>
  <c r="C100" i="30"/>
  <c r="H99" i="30"/>
  <c r="G99" i="30"/>
  <c r="F99" i="30"/>
  <c r="E99" i="30"/>
  <c r="D99" i="30"/>
  <c r="C99" i="30"/>
  <c r="H98" i="30"/>
  <c r="G98" i="30"/>
  <c r="F98" i="30"/>
  <c r="E98" i="30"/>
  <c r="D98" i="30"/>
  <c r="C98" i="30"/>
  <c r="H97" i="30"/>
  <c r="G97" i="30"/>
  <c r="F97" i="30"/>
  <c r="E97" i="30"/>
  <c r="D97" i="30"/>
  <c r="C97" i="30"/>
  <c r="H96" i="30"/>
  <c r="G96" i="30"/>
  <c r="F96" i="30"/>
  <c r="E96" i="30"/>
  <c r="D96" i="30"/>
  <c r="C96" i="30"/>
  <c r="H95" i="30"/>
  <c r="G95" i="30"/>
  <c r="F95" i="30"/>
  <c r="E95" i="30"/>
  <c r="D95" i="30"/>
  <c r="C95" i="30"/>
  <c r="H94" i="30"/>
  <c r="G94" i="30"/>
  <c r="F94" i="30"/>
  <c r="E94" i="30"/>
  <c r="D94" i="30"/>
  <c r="C94" i="30"/>
  <c r="H93" i="30"/>
  <c r="G93" i="30"/>
  <c r="F93" i="30"/>
  <c r="E93" i="30"/>
  <c r="D93" i="30"/>
  <c r="C93" i="30"/>
  <c r="H92" i="30"/>
  <c r="G92" i="30"/>
  <c r="F92" i="30"/>
  <c r="E92" i="30"/>
  <c r="D92" i="30"/>
  <c r="C92" i="30"/>
  <c r="H91" i="30"/>
  <c r="G91" i="30"/>
  <c r="F91" i="30"/>
  <c r="E91" i="30"/>
  <c r="D91" i="30"/>
  <c r="C91" i="30"/>
  <c r="H90" i="30"/>
  <c r="G90" i="30"/>
  <c r="F90" i="30"/>
  <c r="E90" i="30"/>
  <c r="D90" i="30"/>
  <c r="C90" i="30"/>
  <c r="H89" i="30"/>
  <c r="G89" i="30"/>
  <c r="F89" i="30"/>
  <c r="E89" i="30"/>
  <c r="D89" i="30"/>
  <c r="C89" i="30"/>
  <c r="H88" i="30"/>
  <c r="G88" i="30"/>
  <c r="F88" i="30"/>
  <c r="E88" i="30"/>
  <c r="D88" i="30"/>
  <c r="C88" i="30"/>
  <c r="H87" i="30"/>
  <c r="G87" i="30"/>
  <c r="F87" i="30"/>
  <c r="E87" i="30"/>
  <c r="D87" i="30"/>
  <c r="C87" i="30"/>
  <c r="H86" i="30"/>
  <c r="G86" i="30"/>
  <c r="F86" i="30"/>
  <c r="E86" i="30"/>
  <c r="D86" i="30"/>
  <c r="C86" i="30"/>
  <c r="H85" i="30"/>
  <c r="G85" i="30"/>
  <c r="F85" i="30"/>
  <c r="E85" i="30"/>
  <c r="D85" i="30"/>
  <c r="C85" i="30"/>
  <c r="H84" i="30"/>
  <c r="G84" i="30"/>
  <c r="F84" i="30"/>
  <c r="E84" i="30"/>
  <c r="D84" i="30"/>
  <c r="C84" i="30"/>
  <c r="H83" i="30"/>
  <c r="G83" i="30"/>
  <c r="F83" i="30"/>
  <c r="E83" i="30"/>
  <c r="D83" i="30"/>
  <c r="C83" i="30"/>
  <c r="H82" i="30"/>
  <c r="G82" i="30"/>
  <c r="F82" i="30"/>
  <c r="E82" i="30"/>
  <c r="D82" i="30"/>
  <c r="C82" i="30"/>
  <c r="H81" i="30"/>
  <c r="G81" i="30"/>
  <c r="F81" i="30"/>
  <c r="E81" i="30"/>
  <c r="D81" i="30"/>
  <c r="C81" i="30"/>
  <c r="H80" i="30"/>
  <c r="G80" i="30"/>
  <c r="F80" i="30"/>
  <c r="E80" i="30"/>
  <c r="D80" i="30"/>
  <c r="C80" i="30"/>
  <c r="H79" i="30"/>
  <c r="G79" i="30"/>
  <c r="F79" i="30"/>
  <c r="E79" i="30"/>
  <c r="D79" i="30"/>
  <c r="C79" i="30"/>
  <c r="H78" i="30"/>
  <c r="G78" i="30"/>
  <c r="F78" i="30"/>
  <c r="E78" i="30"/>
  <c r="D78" i="30"/>
  <c r="C78" i="30"/>
  <c r="H77" i="30"/>
  <c r="G77" i="30"/>
  <c r="F77" i="30"/>
  <c r="E77" i="30"/>
  <c r="D77" i="30"/>
  <c r="C77" i="30"/>
  <c r="H76" i="30"/>
  <c r="G76" i="30"/>
  <c r="F76" i="30"/>
  <c r="E76" i="30"/>
  <c r="D76" i="30"/>
  <c r="C76" i="30"/>
  <c r="H75" i="30"/>
  <c r="G75" i="30"/>
  <c r="F75" i="30"/>
  <c r="E75" i="30"/>
  <c r="D75" i="30"/>
  <c r="C75" i="30"/>
  <c r="H74" i="30"/>
  <c r="G74" i="30"/>
  <c r="F74" i="30"/>
  <c r="E74" i="30"/>
  <c r="D74" i="30"/>
  <c r="C74" i="30"/>
  <c r="H73" i="30"/>
  <c r="G73" i="30"/>
  <c r="F73" i="30"/>
  <c r="E73" i="30"/>
  <c r="D73" i="30"/>
  <c r="C73" i="30"/>
  <c r="H72" i="30"/>
  <c r="G72" i="30"/>
  <c r="F72" i="30"/>
  <c r="E72" i="30"/>
  <c r="D72" i="30"/>
  <c r="C72" i="30"/>
  <c r="H71" i="30"/>
  <c r="G71" i="30"/>
  <c r="F71" i="30"/>
  <c r="E71" i="30"/>
  <c r="D71" i="30"/>
  <c r="C71" i="30"/>
  <c r="H70" i="30"/>
  <c r="G70" i="30"/>
  <c r="F70" i="30"/>
  <c r="E70" i="30"/>
  <c r="D70" i="30"/>
  <c r="C70" i="30"/>
  <c r="H69" i="30"/>
  <c r="G69" i="30"/>
  <c r="F69" i="30"/>
  <c r="E69" i="30"/>
  <c r="D69" i="30"/>
  <c r="C69" i="30"/>
  <c r="H68" i="30"/>
  <c r="G68" i="30"/>
  <c r="F68" i="30"/>
  <c r="E68" i="30"/>
  <c r="D68" i="30"/>
  <c r="C68" i="30"/>
  <c r="H67" i="30"/>
  <c r="G67" i="30"/>
  <c r="F67" i="30"/>
  <c r="E67" i="30"/>
  <c r="D67" i="30"/>
  <c r="C67" i="30"/>
  <c r="H66" i="30"/>
  <c r="G66" i="30"/>
  <c r="F66" i="30"/>
  <c r="E66" i="30"/>
  <c r="D66" i="30"/>
  <c r="C66" i="30"/>
  <c r="H65" i="30"/>
  <c r="G65" i="30"/>
  <c r="F65" i="30"/>
  <c r="E65" i="30"/>
  <c r="D65" i="30"/>
  <c r="C65" i="30"/>
  <c r="H64" i="30"/>
  <c r="G64" i="30"/>
  <c r="F64" i="30"/>
  <c r="E64" i="30"/>
  <c r="D64" i="30"/>
  <c r="C64" i="30"/>
  <c r="H63" i="30"/>
  <c r="G63" i="30"/>
  <c r="F63" i="30"/>
  <c r="E63" i="30"/>
  <c r="D63" i="30"/>
  <c r="C63" i="30"/>
  <c r="H62" i="30"/>
  <c r="G62" i="30"/>
  <c r="F62" i="30"/>
  <c r="E62" i="30"/>
  <c r="D62" i="30"/>
  <c r="C62" i="30"/>
  <c r="H61" i="30"/>
  <c r="G61" i="30"/>
  <c r="F61" i="30"/>
  <c r="E61" i="30"/>
  <c r="D61" i="30"/>
  <c r="C61" i="30"/>
  <c r="H60" i="30"/>
  <c r="G60" i="30"/>
  <c r="F60" i="30"/>
  <c r="E60" i="30"/>
  <c r="D60" i="30"/>
  <c r="C60" i="30"/>
  <c r="H59" i="30"/>
  <c r="G59" i="30"/>
  <c r="F59" i="30"/>
  <c r="E59" i="30"/>
  <c r="D59" i="30"/>
  <c r="C59" i="30"/>
  <c r="H58" i="30"/>
  <c r="G58" i="30"/>
  <c r="F58" i="30"/>
  <c r="E58" i="30"/>
  <c r="D58" i="30"/>
  <c r="C58" i="30"/>
  <c r="H57" i="30"/>
  <c r="G57" i="30"/>
  <c r="F57" i="30"/>
  <c r="E57" i="30"/>
  <c r="D57" i="30"/>
  <c r="C57" i="30"/>
  <c r="H56" i="30"/>
  <c r="G56" i="30"/>
  <c r="F56" i="30"/>
  <c r="E56" i="30"/>
  <c r="D56" i="30"/>
  <c r="C56" i="30"/>
  <c r="H55" i="30"/>
  <c r="G55" i="30"/>
  <c r="F55" i="30"/>
  <c r="E55" i="30"/>
  <c r="D55" i="30"/>
  <c r="C55" i="30"/>
  <c r="H54" i="30"/>
  <c r="G54" i="30"/>
  <c r="F54" i="30"/>
  <c r="E54" i="30"/>
  <c r="D54" i="30"/>
  <c r="C54" i="30"/>
  <c r="H53" i="30"/>
  <c r="G53" i="30"/>
  <c r="F53" i="30"/>
  <c r="E53" i="30"/>
  <c r="D53" i="30"/>
  <c r="C53" i="30"/>
  <c r="H52" i="30"/>
  <c r="G52" i="30"/>
  <c r="F52" i="30"/>
  <c r="E52" i="30"/>
  <c r="D52" i="30"/>
  <c r="C52" i="30"/>
  <c r="H51" i="30"/>
  <c r="G51" i="30"/>
  <c r="F51" i="30"/>
  <c r="E51" i="30"/>
  <c r="D51" i="30"/>
  <c r="C51" i="30"/>
  <c r="H50" i="30"/>
  <c r="G50" i="30"/>
  <c r="F50" i="30"/>
  <c r="E50" i="30"/>
  <c r="D50" i="30"/>
  <c r="C50" i="30"/>
  <c r="H49" i="30"/>
  <c r="G49" i="30"/>
  <c r="F49" i="30"/>
  <c r="E49" i="30"/>
  <c r="D49" i="30"/>
  <c r="C49" i="30"/>
  <c r="H48" i="30"/>
  <c r="G48" i="30"/>
  <c r="F48" i="30"/>
  <c r="E48" i="30"/>
  <c r="D48" i="30"/>
  <c r="C48" i="30"/>
  <c r="H47" i="30"/>
  <c r="G47" i="30"/>
  <c r="F47" i="30"/>
  <c r="E47" i="30"/>
  <c r="D47" i="30"/>
  <c r="C47" i="30"/>
  <c r="H46" i="30"/>
  <c r="G46" i="30"/>
  <c r="F46" i="30"/>
  <c r="E46" i="30"/>
  <c r="D46" i="30"/>
  <c r="C46" i="30"/>
  <c r="H45" i="30"/>
  <c r="G45" i="30"/>
  <c r="F45" i="30"/>
  <c r="E45" i="30"/>
  <c r="D45" i="30"/>
  <c r="C45" i="30"/>
  <c r="H44" i="30"/>
  <c r="G44" i="30"/>
  <c r="F44" i="30"/>
  <c r="E44" i="30"/>
  <c r="D44" i="30"/>
  <c r="C44" i="30"/>
  <c r="H43" i="30"/>
  <c r="G43" i="30"/>
  <c r="F43" i="30"/>
  <c r="E43" i="30"/>
  <c r="D43" i="30"/>
  <c r="C43" i="30"/>
  <c r="H42" i="30"/>
  <c r="G42" i="30"/>
  <c r="F42" i="30"/>
  <c r="E42" i="30"/>
  <c r="D42" i="30"/>
  <c r="C42" i="30"/>
  <c r="H41" i="30"/>
  <c r="G41" i="30"/>
  <c r="F41" i="30"/>
  <c r="E41" i="30"/>
  <c r="D41" i="30"/>
  <c r="C41" i="30"/>
  <c r="H40" i="30"/>
  <c r="G40" i="30"/>
  <c r="F40" i="30"/>
  <c r="E40" i="30"/>
  <c r="D40" i="30"/>
  <c r="C40" i="30"/>
  <c r="H39" i="30"/>
  <c r="G39" i="30"/>
  <c r="F39" i="30"/>
  <c r="E39" i="30"/>
  <c r="D39" i="30"/>
  <c r="C39" i="30"/>
  <c r="H38" i="30"/>
  <c r="G38" i="30"/>
  <c r="F38" i="30"/>
  <c r="E38" i="30"/>
  <c r="D38" i="30"/>
  <c r="C38" i="30"/>
  <c r="O37" i="27"/>
  <c r="B13" i="34"/>
  <c r="X57" i="27"/>
  <c r="B76" i="27"/>
  <c r="C76" i="27"/>
  <c r="D76" i="27"/>
  <c r="E76" i="27"/>
  <c r="F76" i="27"/>
  <c r="G76" i="27"/>
  <c r="H76" i="27"/>
  <c r="B77" i="27"/>
  <c r="C77" i="27"/>
  <c r="D77" i="27"/>
  <c r="E77" i="27"/>
  <c r="F77" i="27"/>
  <c r="G77" i="27"/>
  <c r="H77" i="27"/>
  <c r="B78" i="27"/>
  <c r="C78" i="27"/>
  <c r="D78" i="27"/>
  <c r="E78" i="27"/>
  <c r="F78" i="27"/>
  <c r="G78" i="27"/>
  <c r="H78" i="27"/>
  <c r="B79" i="27"/>
  <c r="C79" i="27"/>
  <c r="D79" i="27"/>
  <c r="E79" i="27"/>
  <c r="F79" i="27"/>
  <c r="G79" i="27"/>
  <c r="H79" i="27"/>
  <c r="B80" i="27"/>
  <c r="C80" i="27"/>
  <c r="D80" i="27"/>
  <c r="E80" i="27"/>
  <c r="F80" i="27"/>
  <c r="G80" i="27"/>
  <c r="H80" i="27"/>
  <c r="B81" i="27"/>
  <c r="C81" i="27"/>
  <c r="D81" i="27"/>
  <c r="E81" i="27"/>
  <c r="F81" i="27"/>
  <c r="G81" i="27"/>
  <c r="H81" i="27"/>
  <c r="B82" i="27"/>
  <c r="C82" i="27"/>
  <c r="D82" i="27"/>
  <c r="E82" i="27"/>
  <c r="F82" i="27"/>
  <c r="G82" i="27"/>
  <c r="H82" i="27"/>
  <c r="B83" i="27"/>
  <c r="C83" i="27"/>
  <c r="D83" i="27"/>
  <c r="E83" i="27"/>
  <c r="F83" i="27"/>
  <c r="G83" i="27"/>
  <c r="H83" i="27"/>
  <c r="B84" i="27"/>
  <c r="C84" i="27"/>
  <c r="D84" i="27"/>
  <c r="E84" i="27"/>
  <c r="F84" i="27"/>
  <c r="G84" i="27"/>
  <c r="H84" i="27"/>
  <c r="B73" i="27"/>
  <c r="C73" i="27"/>
  <c r="D73" i="27"/>
  <c r="E73" i="27"/>
  <c r="F73" i="27"/>
  <c r="G73" i="27"/>
  <c r="H73" i="27"/>
  <c r="B74" i="27"/>
  <c r="C74" i="27"/>
  <c r="D74" i="27"/>
  <c r="E74" i="27"/>
  <c r="F74" i="27"/>
  <c r="G74" i="27"/>
  <c r="H74" i="27"/>
  <c r="B75" i="27"/>
  <c r="C75" i="27"/>
  <c r="D75" i="27"/>
  <c r="E75" i="27"/>
  <c r="F75" i="27"/>
  <c r="G75" i="27"/>
  <c r="H75" i="27"/>
  <c r="C72" i="27"/>
  <c r="D72" i="27"/>
  <c r="E72" i="27"/>
  <c r="F72" i="27"/>
  <c r="G72" i="27"/>
  <c r="H72" i="27"/>
  <c r="B72" i="27"/>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313" i="34"/>
  <c r="H314" i="34"/>
  <c r="H315" i="34"/>
  <c r="H316" i="34"/>
  <c r="H317" i="34"/>
  <c r="H318" i="34"/>
  <c r="H319" i="34"/>
  <c r="H320" i="34"/>
  <c r="H321" i="34"/>
  <c r="H322" i="34"/>
  <c r="H323" i="34"/>
  <c r="H324" i="34"/>
  <c r="H325" i="34"/>
  <c r="H326" i="34"/>
  <c r="H327" i="34"/>
  <c r="H328" i="34"/>
  <c r="H329" i="34"/>
  <c r="H330" i="34"/>
  <c r="H331" i="34"/>
  <c r="H332" i="34"/>
  <c r="H333" i="34"/>
  <c r="H334" i="34"/>
  <c r="H335" i="34"/>
  <c r="H336" i="34"/>
  <c r="H337" i="34"/>
  <c r="H338" i="34"/>
  <c r="H339" i="34"/>
  <c r="H340" i="34"/>
  <c r="H341" i="34"/>
  <c r="H342" i="34"/>
  <c r="H343" i="34"/>
  <c r="H344" i="34"/>
  <c r="H345" i="34"/>
  <c r="H346" i="34"/>
  <c r="H347" i="34"/>
  <c r="H348" i="34"/>
  <c r="H349" i="34"/>
  <c r="H350" i="34"/>
  <c r="H351" i="34"/>
  <c r="H352" i="34"/>
  <c r="H353" i="34"/>
  <c r="H354" i="34"/>
  <c r="H355" i="34"/>
  <c r="H356" i="34"/>
  <c r="H357" i="34"/>
  <c r="H358" i="34"/>
  <c r="H359" i="34"/>
  <c r="H360" i="34"/>
  <c r="H361" i="34"/>
  <c r="H362" i="34"/>
  <c r="H363" i="34"/>
  <c r="H364" i="34"/>
  <c r="H365" i="34"/>
  <c r="H366" i="34"/>
  <c r="H367" i="34"/>
  <c r="H368" i="34"/>
  <c r="H369" i="34"/>
  <c r="H370" i="34"/>
  <c r="H371" i="34"/>
  <c r="H372" i="34"/>
  <c r="H373" i="34"/>
  <c r="H374" i="34"/>
  <c r="H375" i="34"/>
  <c r="H376" i="34"/>
  <c r="H377" i="34"/>
  <c r="H378" i="34"/>
  <c r="H379" i="34"/>
  <c r="H380" i="34"/>
  <c r="H381" i="34"/>
  <c r="H382" i="34"/>
  <c r="H383" i="34"/>
  <c r="H384" i="34"/>
  <c r="H385" i="34"/>
  <c r="H386" i="34"/>
  <c r="H387" i="34"/>
  <c r="H388" i="34"/>
  <c r="H389" i="34"/>
  <c r="H390" i="34"/>
  <c r="H391" i="34"/>
  <c r="H392" i="34"/>
  <c r="H393" i="34"/>
  <c r="H394" i="34"/>
  <c r="H395" i="34"/>
  <c r="H396" i="34"/>
  <c r="H397" i="34"/>
  <c r="H398" i="34"/>
  <c r="H399" i="34"/>
  <c r="H400" i="34"/>
  <c r="H401" i="34"/>
  <c r="H402" i="34"/>
  <c r="H403" i="34"/>
  <c r="H404" i="34"/>
  <c r="H405" i="34"/>
  <c r="H406" i="34"/>
  <c r="H407" i="34"/>
  <c r="H408" i="34"/>
  <c r="H409" i="34"/>
  <c r="H410" i="34"/>
  <c r="H411" i="34"/>
  <c r="H412" i="34"/>
  <c r="H413" i="34"/>
  <c r="H414" i="34"/>
  <c r="H415" i="34"/>
  <c r="H416" i="34"/>
  <c r="H417" i="34"/>
  <c r="H418" i="34"/>
  <c r="H419" i="34"/>
  <c r="H420" i="34"/>
  <c r="H421" i="34"/>
  <c r="H422" i="34"/>
  <c r="H423" i="34"/>
  <c r="H424" i="34"/>
  <c r="H425" i="34"/>
  <c r="H426" i="34"/>
  <c r="H427" i="34"/>
  <c r="H428" i="34"/>
  <c r="H429" i="34"/>
  <c r="H430" i="34"/>
  <c r="H431" i="34"/>
  <c r="H432" i="34"/>
  <c r="H433" i="34"/>
  <c r="H434" i="34"/>
  <c r="H435" i="34"/>
  <c r="H436" i="34"/>
  <c r="H437" i="34"/>
  <c r="H438" i="34"/>
  <c r="H439" i="34"/>
  <c r="H440" i="34"/>
  <c r="H441" i="34"/>
  <c r="H442" i="34"/>
  <c r="H443" i="34"/>
  <c r="H444" i="34"/>
  <c r="H445" i="34"/>
  <c r="H446" i="34"/>
  <c r="H447" i="34"/>
  <c r="H448" i="34"/>
  <c r="H449" i="34"/>
  <c r="H450" i="34"/>
  <c r="H451" i="34"/>
  <c r="H452" i="34"/>
  <c r="H453" i="34"/>
  <c r="H454" i="34"/>
  <c r="H455" i="34"/>
  <c r="H456" i="34"/>
  <c r="H457" i="34"/>
  <c r="H458" i="34"/>
  <c r="H459" i="34"/>
  <c r="H460" i="34"/>
  <c r="H461" i="34"/>
  <c r="H462" i="34"/>
  <c r="H463" i="34"/>
  <c r="H464" i="34"/>
  <c r="H465" i="34"/>
  <c r="H466" i="34"/>
  <c r="H467" i="34"/>
  <c r="H468" i="34"/>
  <c r="H469" i="34"/>
  <c r="H470" i="34"/>
  <c r="H471" i="34"/>
  <c r="H472" i="34"/>
  <c r="H473" i="34"/>
  <c r="H474" i="34"/>
  <c r="H475" i="34"/>
  <c r="H476" i="34"/>
  <c r="H477" i="34"/>
  <c r="H478" i="34"/>
  <c r="H479" i="34"/>
  <c r="H480" i="34"/>
  <c r="H481" i="34"/>
  <c r="H482" i="34"/>
  <c r="H483" i="34"/>
  <c r="H484" i="34"/>
  <c r="H485" i="34"/>
  <c r="H486" i="34"/>
  <c r="H487" i="34"/>
  <c r="H488" i="34"/>
  <c r="H489" i="34"/>
  <c r="H490" i="34"/>
  <c r="H491" i="34"/>
  <c r="H492" i="34"/>
  <c r="H493" i="34"/>
  <c r="H494" i="34"/>
  <c r="H495" i="34"/>
  <c r="H496" i="34"/>
  <c r="H497" i="34"/>
  <c r="H498" i="34"/>
  <c r="H499" i="34"/>
  <c r="H500" i="34"/>
  <c r="H501" i="34"/>
  <c r="H502" i="34"/>
  <c r="H503" i="34"/>
  <c r="H504" i="34"/>
  <c r="H505" i="34"/>
  <c r="H506" i="34"/>
  <c r="H507" i="34"/>
  <c r="H508" i="34"/>
  <c r="H509" i="34"/>
  <c r="H511" i="34"/>
  <c r="H512" i="34"/>
  <c r="H513" i="34"/>
  <c r="H514" i="34"/>
  <c r="H515" i="34"/>
  <c r="H516" i="34"/>
  <c r="H517" i="34"/>
  <c r="H518" i="34"/>
  <c r="H519" i="34"/>
  <c r="H520" i="34"/>
  <c r="H521" i="34"/>
  <c r="H522" i="34"/>
  <c r="H523" i="34"/>
  <c r="H524" i="34"/>
  <c r="H525" i="34"/>
  <c r="H526" i="34"/>
  <c r="H527" i="34"/>
  <c r="H528" i="34"/>
  <c r="H529" i="34"/>
  <c r="H530" i="34"/>
  <c r="H531" i="34"/>
  <c r="H532" i="34"/>
  <c r="H533" i="34"/>
  <c r="H534" i="34"/>
  <c r="H535" i="34"/>
  <c r="H536" i="34"/>
  <c r="H537" i="34"/>
  <c r="H538" i="34"/>
  <c r="H539" i="34"/>
  <c r="H540" i="34"/>
  <c r="H541" i="34"/>
  <c r="H542" i="34"/>
  <c r="H543" i="34"/>
  <c r="H544" i="34"/>
  <c r="H545" i="34"/>
  <c r="H546" i="34"/>
  <c r="H547" i="34"/>
  <c r="H548" i="34"/>
  <c r="H549" i="34"/>
  <c r="H550" i="34"/>
  <c r="H551" i="34"/>
  <c r="H552" i="34"/>
  <c r="H553" i="34"/>
  <c r="H554" i="34"/>
  <c r="H555" i="34"/>
  <c r="H556" i="34"/>
  <c r="H557" i="34"/>
  <c r="H558" i="34"/>
  <c r="H559" i="34"/>
  <c r="H560" i="34"/>
  <c r="H561" i="34"/>
  <c r="H562" i="34"/>
  <c r="H563" i="34"/>
  <c r="H564" i="34"/>
  <c r="H565" i="34"/>
  <c r="H566" i="34"/>
  <c r="H567" i="34"/>
  <c r="H568" i="34"/>
  <c r="H569" i="34"/>
  <c r="H570" i="34"/>
  <c r="H571" i="34"/>
  <c r="H572" i="34"/>
  <c r="H573" i="34"/>
  <c r="H574" i="34"/>
  <c r="H575" i="34"/>
  <c r="H576" i="34"/>
  <c r="H577" i="34"/>
  <c r="H578" i="34"/>
  <c r="H579" i="34"/>
  <c r="H580" i="34"/>
  <c r="H581" i="34"/>
  <c r="H582" i="34"/>
  <c r="H583" i="34"/>
  <c r="H584" i="34"/>
  <c r="H585" i="34"/>
  <c r="H586" i="34"/>
  <c r="H587" i="34"/>
  <c r="H588" i="34"/>
  <c r="H589" i="34"/>
  <c r="H590" i="34"/>
  <c r="H591" i="34"/>
  <c r="H592" i="34"/>
  <c r="H593" i="34"/>
  <c r="H594" i="34"/>
  <c r="H595" i="34"/>
  <c r="H596" i="34"/>
  <c r="H597" i="34"/>
  <c r="H598" i="34"/>
  <c r="H599" i="34"/>
  <c r="H600" i="34"/>
  <c r="H601" i="34"/>
  <c r="H602" i="34"/>
  <c r="H603" i="34"/>
  <c r="H604" i="34"/>
  <c r="H605" i="34"/>
  <c r="H606" i="34"/>
  <c r="H607" i="34"/>
  <c r="H608" i="34"/>
  <c r="H609" i="34"/>
  <c r="H610" i="34"/>
  <c r="H611" i="34"/>
  <c r="H612" i="34"/>
  <c r="H613" i="34"/>
  <c r="H614" i="34"/>
  <c r="H615" i="34"/>
  <c r="H616" i="34"/>
  <c r="H617" i="34"/>
  <c r="H618" i="34"/>
  <c r="H619" i="34"/>
  <c r="H620" i="34"/>
  <c r="H621" i="34"/>
  <c r="H622" i="34"/>
  <c r="H623" i="34"/>
  <c r="H624" i="34"/>
  <c r="H625" i="34"/>
  <c r="H626" i="34"/>
  <c r="H627" i="34"/>
  <c r="H628" i="34"/>
  <c r="H629" i="34"/>
  <c r="H630" i="34"/>
  <c r="H631" i="34"/>
  <c r="H632" i="34"/>
  <c r="H633" i="34"/>
  <c r="H634" i="34"/>
  <c r="H635" i="34"/>
  <c r="H636" i="34"/>
  <c r="H637" i="34"/>
  <c r="H638" i="34"/>
  <c r="H639" i="34"/>
  <c r="H640" i="34"/>
  <c r="H641" i="34"/>
  <c r="H642" i="34"/>
  <c r="H643" i="34"/>
  <c r="H644" i="34"/>
  <c r="H645" i="34"/>
  <c r="H646" i="34"/>
  <c r="H647" i="34"/>
  <c r="H648" i="34"/>
  <c r="H649" i="34"/>
  <c r="H650" i="34"/>
  <c r="H651" i="34"/>
  <c r="H652" i="34"/>
  <c r="H653" i="34"/>
  <c r="H654" i="34"/>
  <c r="H655" i="34"/>
  <c r="H656" i="34"/>
  <c r="H657" i="34"/>
  <c r="H658" i="34"/>
  <c r="H659" i="34"/>
  <c r="H660" i="34"/>
  <c r="H661" i="34"/>
  <c r="H662" i="34"/>
  <c r="H663" i="34"/>
  <c r="H664" i="34"/>
  <c r="H665" i="34"/>
  <c r="H666" i="34"/>
  <c r="H667" i="34"/>
  <c r="H668" i="34"/>
  <c r="H669" i="34"/>
  <c r="H670" i="34"/>
  <c r="H671" i="34"/>
  <c r="H672" i="34"/>
  <c r="H673" i="34"/>
  <c r="H674" i="34"/>
  <c r="H675" i="34"/>
  <c r="H677" i="34"/>
  <c r="H10" i="34"/>
  <c r="A343" i="21"/>
  <c r="A176" i="21"/>
  <c r="K81" i="30" l="1"/>
  <c r="K65" i="30"/>
  <c r="K47" i="30"/>
  <c r="K41" i="30"/>
  <c r="K39" i="30"/>
  <c r="L81" i="30"/>
  <c r="N81" i="30" s="1"/>
  <c r="R81" i="30" s="1"/>
  <c r="L97" i="30"/>
  <c r="N97" i="30" s="1"/>
  <c r="R97" i="30" s="1"/>
  <c r="Q97" i="30" s="1"/>
  <c r="L49" i="30"/>
  <c r="N49" i="30" s="1"/>
  <c r="L89" i="30"/>
  <c r="R89" i="30" s="1"/>
  <c r="Q89" i="30" s="1"/>
  <c r="L73" i="30"/>
  <c r="R73" i="30" s="1"/>
  <c r="L57" i="30"/>
  <c r="Q57" i="30" s="1"/>
  <c r="L56" i="30"/>
  <c r="Q56" i="30" s="1"/>
  <c r="L88" i="30"/>
  <c r="R88" i="30" s="1"/>
  <c r="Q88" i="30" s="1"/>
  <c r="L72" i="30"/>
  <c r="R72" i="30" s="1"/>
  <c r="L40" i="30"/>
  <c r="L80" i="30"/>
  <c r="N80" i="30" s="1"/>
  <c r="R80" i="30" s="1"/>
  <c r="L48" i="30"/>
  <c r="N48" i="30" s="1"/>
  <c r="R87" i="30"/>
  <c r="Q87" i="30" s="1"/>
  <c r="R71" i="30"/>
  <c r="R86" i="30"/>
  <c r="Q86" i="30" s="1"/>
  <c r="R70" i="30"/>
  <c r="K73" i="30"/>
  <c r="L41" i="30"/>
  <c r="Q55" i="30"/>
  <c r="K49" i="30"/>
  <c r="K89" i="30"/>
  <c r="L65" i="30"/>
  <c r="N65" i="30" s="1"/>
  <c r="Q65" i="30" s="1"/>
  <c r="N78" i="30"/>
  <c r="R78" i="30" s="1"/>
  <c r="N63" i="30"/>
  <c r="Q63" i="30" s="1"/>
  <c r="K97" i="30"/>
  <c r="N62" i="30"/>
  <c r="Q62" i="30" s="1"/>
  <c r="K57" i="30"/>
  <c r="N95" i="30"/>
  <c r="R95" i="30" s="1"/>
  <c r="Q95" i="30" s="1"/>
  <c r="N47" i="30"/>
  <c r="N94" i="30"/>
  <c r="R94" i="30" s="1"/>
  <c r="Q94" i="30" s="1"/>
  <c r="Q54" i="30"/>
  <c r="N46" i="30"/>
  <c r="N79" i="30"/>
  <c r="R79" i="30" s="1"/>
  <c r="L96" i="30"/>
  <c r="N96" i="30" s="1"/>
  <c r="R96" i="30" s="1"/>
  <c r="K95" i="30"/>
  <c r="K87" i="30"/>
  <c r="K71" i="30"/>
  <c r="K63" i="30"/>
  <c r="K55" i="30"/>
  <c r="L64" i="30"/>
  <c r="N64" i="30" s="1"/>
  <c r="C31" i="30"/>
  <c r="M42" i="30" s="1"/>
  <c r="T38" i="30"/>
  <c r="T46" i="30"/>
  <c r="T50" i="30"/>
  <c r="T74" i="30"/>
  <c r="T82" i="30"/>
  <c r="T78" i="30"/>
  <c r="T70" i="30"/>
  <c r="T42" i="30"/>
  <c r="R12" i="21"/>
  <c r="W41" i="34"/>
  <c r="W42" i="34"/>
  <c r="X42" i="34" s="1"/>
  <c r="W44" i="34"/>
  <c r="X44" i="34" s="1"/>
  <c r="W52" i="34"/>
  <c r="X52" i="34" s="1"/>
  <c r="W33" i="34"/>
  <c r="X33" i="34" s="1"/>
  <c r="X41" i="34"/>
  <c r="D688" i="21"/>
  <c r="M25" i="34"/>
  <c r="N25" i="34" s="1"/>
  <c r="M26" i="34"/>
  <c r="N26" i="34" s="1"/>
  <c r="M27" i="34"/>
  <c r="N27" i="34" s="1"/>
  <c r="M28" i="34"/>
  <c r="N28" i="34" s="1"/>
  <c r="M29" i="34"/>
  <c r="N29" i="34" s="1"/>
  <c r="M30" i="34"/>
  <c r="N30" i="34" s="1"/>
  <c r="M31" i="34"/>
  <c r="N31" i="34" s="1"/>
  <c r="M32" i="34"/>
  <c r="N32" i="34" s="1"/>
  <c r="M24" i="34"/>
  <c r="N24" i="34" s="1"/>
  <c r="Q64" i="30" l="1"/>
  <c r="Q96" i="30"/>
  <c r="M82" i="30"/>
  <c r="N82" i="30" s="1"/>
  <c r="R82" i="30" s="1"/>
  <c r="M76" i="30"/>
  <c r="M90" i="30"/>
  <c r="M52" i="30"/>
  <c r="L52" i="30" s="1"/>
  <c r="N52" i="30" s="1"/>
  <c r="M83" i="30"/>
  <c r="M91" i="30"/>
  <c r="M85" i="30"/>
  <c r="M93" i="30"/>
  <c r="M98" i="30"/>
  <c r="M101" i="30"/>
  <c r="M44" i="30"/>
  <c r="L44" i="30" s="1"/>
  <c r="M53" i="30"/>
  <c r="M58" i="30"/>
  <c r="Q58" i="30" s="1"/>
  <c r="M59" i="30"/>
  <c r="M61" i="30"/>
  <c r="M68" i="30"/>
  <c r="M99" i="30"/>
  <c r="M43" i="30"/>
  <c r="K43" i="30" s="1"/>
  <c r="M45" i="30"/>
  <c r="M60" i="30"/>
  <c r="M51" i="30"/>
  <c r="M92" i="30"/>
  <c r="M66" i="30"/>
  <c r="M67" i="30"/>
  <c r="M69" i="30"/>
  <c r="M84" i="30"/>
  <c r="L84" i="30" s="1"/>
  <c r="N84" i="30" s="1"/>
  <c r="R84" i="30" s="1"/>
  <c r="M50" i="30"/>
  <c r="N50" i="30" s="1"/>
  <c r="M74" i="30"/>
  <c r="R74" i="30" s="1"/>
  <c r="M75" i="30"/>
  <c r="M77" i="30"/>
  <c r="M100" i="30"/>
  <c r="O32" i="34"/>
  <c r="N16" i="34" s="1" a="1"/>
  <c r="N16" i="34" s="1"/>
  <c r="J79" i="33" s="1"/>
  <c r="O25" i="34"/>
  <c r="O31" i="34"/>
  <c r="P15" i="34" s="1" a="1"/>
  <c r="P15" i="34" s="1"/>
  <c r="L78" i="33" s="1"/>
  <c r="O30" i="34"/>
  <c r="O29" i="34"/>
  <c r="O13" i="34" s="1" a="1"/>
  <c r="O13" i="34" s="1"/>
  <c r="K76" i="33" s="1"/>
  <c r="O28" i="34"/>
  <c r="O27" i="34"/>
  <c r="O11" i="34" s="1" a="1"/>
  <c r="O11" i="34" s="1"/>
  <c r="K74" i="33" s="1"/>
  <c r="O26" i="34"/>
  <c r="O24" i="34"/>
  <c r="P676" i="21"/>
  <c r="F676" i="21"/>
  <c r="C676" i="21"/>
  <c r="P509" i="21"/>
  <c r="F509" i="21"/>
  <c r="C509" i="21"/>
  <c r="P342" i="21"/>
  <c r="F342" i="21"/>
  <c r="C342" i="21"/>
  <c r="F175" i="21"/>
  <c r="C175" i="21"/>
  <c r="N66" i="30" l="1"/>
  <c r="Q66" i="30" s="1"/>
  <c r="K61" i="30"/>
  <c r="L61" i="30"/>
  <c r="Q61" i="30" s="1"/>
  <c r="L85" i="30"/>
  <c r="N85" i="30" s="1"/>
  <c r="R85" i="30" s="1"/>
  <c r="K85" i="30"/>
  <c r="K77" i="30"/>
  <c r="L77" i="30"/>
  <c r="R77" i="30" s="1"/>
  <c r="L92" i="30"/>
  <c r="R92" i="30" s="1"/>
  <c r="K59" i="30"/>
  <c r="Q59" i="30"/>
  <c r="K91" i="30"/>
  <c r="R91" i="30"/>
  <c r="Q91" i="30" s="1"/>
  <c r="L100" i="30"/>
  <c r="N100" i="30" s="1"/>
  <c r="R100" i="30" s="1"/>
  <c r="K51" i="30"/>
  <c r="N51" i="30"/>
  <c r="L60" i="30"/>
  <c r="Q60" i="30" s="1"/>
  <c r="L53" i="30"/>
  <c r="N53" i="30" s="1"/>
  <c r="K53" i="30"/>
  <c r="K45" i="30"/>
  <c r="L45" i="30"/>
  <c r="R90" i="30"/>
  <c r="Q90" i="30" s="1"/>
  <c r="K75" i="30"/>
  <c r="R75" i="30"/>
  <c r="K83" i="30"/>
  <c r="N83" i="30"/>
  <c r="R83" i="30" s="1"/>
  <c r="L76" i="30"/>
  <c r="R76" i="30" s="1"/>
  <c r="K69" i="30"/>
  <c r="L69" i="30"/>
  <c r="N69" i="30" s="1"/>
  <c r="L101" i="30"/>
  <c r="N101" i="30" s="1"/>
  <c r="R101" i="30" s="1"/>
  <c r="K101" i="30"/>
  <c r="K99" i="30"/>
  <c r="N99" i="30"/>
  <c r="R99" i="30" s="1"/>
  <c r="Q99" i="30" s="1"/>
  <c r="N98" i="30"/>
  <c r="R98" i="30" s="1"/>
  <c r="Q98" i="30" s="1"/>
  <c r="K67" i="30"/>
  <c r="N67" i="30"/>
  <c r="Q67" i="30" s="1"/>
  <c r="L68" i="30"/>
  <c r="N68" i="30" s="1"/>
  <c r="L93" i="30"/>
  <c r="R93" i="30" s="1"/>
  <c r="K93" i="30"/>
  <c r="N13" i="34" a="1"/>
  <c r="N13" i="34" s="1"/>
  <c r="J76" i="33" s="1"/>
  <c r="T29" i="34" a="1"/>
  <c r="T29" i="34" s="1"/>
  <c r="T13" i="34" s="1"/>
  <c r="P76" i="33" s="1"/>
  <c r="M13" i="34" a="1"/>
  <c r="M13" i="34" s="1"/>
  <c r="I76" i="33" s="1"/>
  <c r="S29" i="34" a="1"/>
  <c r="S29" i="34" s="1"/>
  <c r="S13" i="34" s="1"/>
  <c r="O76" i="33" s="1"/>
  <c r="Q29" i="34" a="1"/>
  <c r="Q29" i="34" s="1"/>
  <c r="Q13" i="34" s="1"/>
  <c r="M76" i="33" s="1"/>
  <c r="H676" i="34"/>
  <c r="A510" i="21"/>
  <c r="H510" i="34" s="1"/>
  <c r="H175" i="34"/>
  <c r="A9" i="21"/>
  <c r="P16" i="34" a="1"/>
  <c r="P16" i="34" s="1"/>
  <c r="L79" i="33" s="1"/>
  <c r="O15" i="34" a="1"/>
  <c r="O15" i="34" s="1"/>
  <c r="K78" i="33" s="1"/>
  <c r="S30" i="34" a="1"/>
  <c r="S30" i="34" s="1"/>
  <c r="S14" i="34" s="1"/>
  <c r="O77" i="33" s="1"/>
  <c r="M14" i="34" a="1"/>
  <c r="M14" i="34" s="1"/>
  <c r="I77" i="33" s="1"/>
  <c r="O14" i="34" a="1"/>
  <c r="O14" i="34" s="1"/>
  <c r="K77" i="33" s="1"/>
  <c r="T30" i="34" a="1"/>
  <c r="T30" i="34" s="1"/>
  <c r="T14" i="34" s="1"/>
  <c r="P77" i="33" s="1"/>
  <c r="P14" i="34" a="1"/>
  <c r="P14" i="34" s="1"/>
  <c r="L77" i="33" s="1"/>
  <c r="Q30" i="34" a="1"/>
  <c r="Q30" i="34" s="1"/>
  <c r="Q14" i="34" s="1"/>
  <c r="M77" i="33" s="1"/>
  <c r="N14" i="34" a="1"/>
  <c r="N14" i="34" s="1"/>
  <c r="J77" i="33" s="1"/>
  <c r="R30" i="34" a="1"/>
  <c r="R30" i="34" s="1"/>
  <c r="R14" i="34" s="1"/>
  <c r="N77" i="33" s="1"/>
  <c r="Q24" i="34" a="1"/>
  <c r="Q24" i="34" s="1"/>
  <c r="Q8" i="34" s="1"/>
  <c r="M71" i="33" s="1"/>
  <c r="N8" i="34" a="1"/>
  <c r="N8" i="34" s="1"/>
  <c r="J71" i="33" s="1"/>
  <c r="R24" i="34" a="1"/>
  <c r="R24" i="34" s="1"/>
  <c r="R8" i="34" s="1"/>
  <c r="N71" i="33" s="1"/>
  <c r="T24" i="34" a="1"/>
  <c r="T24" i="34" s="1"/>
  <c r="T8" i="34" s="1"/>
  <c r="P71" i="33" s="1"/>
  <c r="S24" i="34" a="1"/>
  <c r="S24" i="34" s="1"/>
  <c r="S8" i="34" s="1"/>
  <c r="O71" i="33" s="1"/>
  <c r="M8" i="34" a="1"/>
  <c r="M8" i="34" s="1"/>
  <c r="I71" i="33" s="1"/>
  <c r="N9" i="34" a="1"/>
  <c r="N9" i="34" s="1"/>
  <c r="J72" i="33" s="1"/>
  <c r="R25" i="34" a="1"/>
  <c r="R25" i="34" s="1"/>
  <c r="R9" i="34" s="1"/>
  <c r="N72" i="33" s="1"/>
  <c r="M9" i="34" a="1"/>
  <c r="M9" i="34" s="1"/>
  <c r="I72" i="33" s="1"/>
  <c r="S25" i="34" a="1"/>
  <c r="S25" i="34" s="1"/>
  <c r="S9" i="34" s="1"/>
  <c r="O72" i="33" s="1"/>
  <c r="T25" i="34" a="1"/>
  <c r="T25" i="34" s="1"/>
  <c r="T9" i="34" s="1"/>
  <c r="P72" i="33" s="1"/>
  <c r="Q25" i="34" a="1"/>
  <c r="Q25" i="34" s="1"/>
  <c r="Q9" i="34" s="1"/>
  <c r="M72" i="33" s="1"/>
  <c r="S26" i="34" a="1"/>
  <c r="S26" i="34" s="1"/>
  <c r="S10" i="34" s="1"/>
  <c r="O73" i="33" s="1"/>
  <c r="T26" i="34" a="1"/>
  <c r="T26" i="34" s="1"/>
  <c r="T10" i="34" s="1"/>
  <c r="P73" i="33" s="1"/>
  <c r="N10" i="34" a="1"/>
  <c r="N10" i="34" s="1"/>
  <c r="J73" i="33" s="1"/>
  <c r="M10" i="34" a="1"/>
  <c r="M10" i="34" s="1"/>
  <c r="I73" i="33" s="1"/>
  <c r="R26" i="34" a="1"/>
  <c r="R26" i="34" s="1"/>
  <c r="R10" i="34" s="1"/>
  <c r="N73" i="33" s="1"/>
  <c r="Q26" i="34" a="1"/>
  <c r="Q26" i="34" s="1"/>
  <c r="Q10" i="34" s="1"/>
  <c r="M73" i="33" s="1"/>
  <c r="M16" i="34" a="1"/>
  <c r="M16" i="34" s="1"/>
  <c r="I79" i="33" s="1"/>
  <c r="R32" i="34" a="1"/>
  <c r="R32" i="34" s="1"/>
  <c r="R16" i="34" s="1"/>
  <c r="N79" i="33" s="1"/>
  <c r="Q32" i="34" a="1"/>
  <c r="Q32" i="34" s="1"/>
  <c r="Q16" i="34" s="1"/>
  <c r="M79" i="33" s="1"/>
  <c r="S32" i="34" a="1"/>
  <c r="S32" i="34" s="1"/>
  <c r="S16" i="34" s="1"/>
  <c r="O79" i="33" s="1"/>
  <c r="T32" i="34" a="1"/>
  <c r="T32" i="34" s="1"/>
  <c r="T16" i="34" s="1"/>
  <c r="P79" i="33" s="1"/>
  <c r="O16" i="34" a="1"/>
  <c r="O16" i="34" s="1"/>
  <c r="K79" i="33" s="1"/>
  <c r="M15" i="34" a="1"/>
  <c r="M15" i="34" s="1"/>
  <c r="I78" i="33" s="1"/>
  <c r="T31" i="34" a="1"/>
  <c r="T31" i="34" s="1"/>
  <c r="T15" i="34" s="1"/>
  <c r="P78" i="33" s="1"/>
  <c r="R31" i="34" a="1"/>
  <c r="R31" i="34" s="1"/>
  <c r="R15" i="34" s="1"/>
  <c r="N78" i="33" s="1"/>
  <c r="N15" i="34" a="1"/>
  <c r="N15" i="34" s="1"/>
  <c r="J78" i="33" s="1"/>
  <c r="S31" i="34" a="1"/>
  <c r="S31" i="34" s="1"/>
  <c r="S15" i="34" s="1"/>
  <c r="O78" i="33" s="1"/>
  <c r="Q31" i="34" a="1"/>
  <c r="Q31" i="34" s="1"/>
  <c r="Q15" i="34" s="1"/>
  <c r="M78" i="33" s="1"/>
  <c r="Q27" i="34" a="1"/>
  <c r="Q27" i="34" s="1"/>
  <c r="Q11" i="34" s="1"/>
  <c r="M74" i="33" s="1"/>
  <c r="N11" i="34" a="1"/>
  <c r="N11" i="34" s="1"/>
  <c r="J74" i="33" s="1"/>
  <c r="R27" i="34" a="1"/>
  <c r="R27" i="34" s="1"/>
  <c r="R11" i="34" s="1"/>
  <c r="N74" i="33" s="1"/>
  <c r="M11" i="34" a="1"/>
  <c r="M11" i="34" s="1"/>
  <c r="I74" i="33" s="1"/>
  <c r="S27" i="34" a="1"/>
  <c r="S27" i="34" s="1"/>
  <c r="S11" i="34" s="1"/>
  <c r="O74" i="33" s="1"/>
  <c r="T27" i="34" a="1"/>
  <c r="T27" i="34" s="1"/>
  <c r="T11" i="34" s="1"/>
  <c r="P74" i="33" s="1"/>
  <c r="R28" i="34" a="1"/>
  <c r="R28" i="34" s="1"/>
  <c r="R12" i="34" s="1"/>
  <c r="N75" i="33" s="1"/>
  <c r="S28" i="34" a="1"/>
  <c r="S28" i="34" s="1"/>
  <c r="S12" i="34" s="1"/>
  <c r="O75" i="33" s="1"/>
  <c r="Q28" i="34" a="1"/>
  <c r="Q28" i="34" s="1"/>
  <c r="Q12" i="34" s="1"/>
  <c r="M75" i="33" s="1"/>
  <c r="N12" i="34" a="1"/>
  <c r="N12" i="34" s="1"/>
  <c r="J75" i="33" s="1"/>
  <c r="T28" i="34" a="1"/>
  <c r="T28" i="34" s="1"/>
  <c r="T12" i="34" s="1"/>
  <c r="P75" i="33" s="1"/>
  <c r="O12" i="34" a="1"/>
  <c r="O12" i="34" s="1"/>
  <c r="K75" i="33" s="1"/>
  <c r="M12" i="34" a="1"/>
  <c r="M12" i="34" s="1"/>
  <c r="I75" i="33" s="1"/>
  <c r="R29" i="34" a="1"/>
  <c r="R29" i="34" s="1"/>
  <c r="R13" i="34" s="1"/>
  <c r="N76" i="33" s="1"/>
  <c r="I677" i="34" a="1"/>
  <c r="I677" i="34" s="1"/>
  <c r="I676" i="34" a="1"/>
  <c r="I676" i="34" s="1"/>
  <c r="I675" i="34" a="1"/>
  <c r="I675" i="34" s="1"/>
  <c r="I674" i="34" a="1"/>
  <c r="I674" i="34" s="1"/>
  <c r="I673" i="34" a="1"/>
  <c r="I673" i="34" s="1"/>
  <c r="I672" i="34" a="1"/>
  <c r="I672" i="34" s="1"/>
  <c r="I671" i="34" a="1"/>
  <c r="I671" i="34" s="1"/>
  <c r="I670" i="34" a="1"/>
  <c r="I670" i="34" s="1"/>
  <c r="I669" i="34" a="1"/>
  <c r="I669" i="34" s="1"/>
  <c r="I668" i="34" a="1"/>
  <c r="I668" i="34" s="1"/>
  <c r="I667" i="34" a="1"/>
  <c r="I667" i="34" s="1"/>
  <c r="I666" i="34" a="1"/>
  <c r="I666" i="34" s="1"/>
  <c r="I665" i="34" a="1"/>
  <c r="I665" i="34" s="1"/>
  <c r="I664" i="34" a="1"/>
  <c r="I664" i="34" s="1"/>
  <c r="I663" i="34" a="1"/>
  <c r="I663" i="34" s="1"/>
  <c r="I662" i="34" a="1"/>
  <c r="I662" i="34" s="1"/>
  <c r="I661" i="34" a="1"/>
  <c r="I661" i="34" s="1"/>
  <c r="I660" i="34" a="1"/>
  <c r="I660" i="34" s="1"/>
  <c r="I659" i="34" a="1"/>
  <c r="I659" i="34" s="1"/>
  <c r="I658" i="34" a="1"/>
  <c r="I658" i="34" s="1"/>
  <c r="I657" i="34" a="1"/>
  <c r="I657" i="34" s="1"/>
  <c r="I656" i="34" a="1"/>
  <c r="I656" i="34" s="1"/>
  <c r="I655" i="34" a="1"/>
  <c r="I655" i="34" s="1"/>
  <c r="I654" i="34" a="1"/>
  <c r="I654" i="34" s="1"/>
  <c r="I653" i="34" a="1"/>
  <c r="I653" i="34" s="1"/>
  <c r="I652" i="34" a="1"/>
  <c r="I652" i="34" s="1"/>
  <c r="I651" i="34" a="1"/>
  <c r="I651" i="34" s="1"/>
  <c r="I650" i="34" a="1"/>
  <c r="I650" i="34" s="1"/>
  <c r="I649" i="34" a="1"/>
  <c r="I649" i="34" s="1"/>
  <c r="I648" i="34" a="1"/>
  <c r="I648" i="34" s="1"/>
  <c r="I647" i="34" a="1"/>
  <c r="I647" i="34" s="1"/>
  <c r="I646" i="34" a="1"/>
  <c r="I646" i="34" s="1"/>
  <c r="I645" i="34" a="1"/>
  <c r="I645" i="34" s="1"/>
  <c r="I644" i="34" a="1"/>
  <c r="I644" i="34" s="1"/>
  <c r="I643" i="34" a="1"/>
  <c r="I643" i="34" s="1"/>
  <c r="I642" i="34" a="1"/>
  <c r="I642" i="34" s="1"/>
  <c r="I641" i="34" a="1"/>
  <c r="I641" i="34" s="1"/>
  <c r="I640" i="34" a="1"/>
  <c r="I640" i="34" s="1"/>
  <c r="I639" i="34" a="1"/>
  <c r="I639" i="34" s="1"/>
  <c r="I638" i="34" a="1"/>
  <c r="I638" i="34" s="1"/>
  <c r="I637" i="34" a="1"/>
  <c r="I637" i="34" s="1"/>
  <c r="I636" i="34" a="1"/>
  <c r="I636" i="34" s="1"/>
  <c r="I635" i="34" a="1"/>
  <c r="I635" i="34" s="1"/>
  <c r="I634" i="34" a="1"/>
  <c r="I634" i="34" s="1"/>
  <c r="I633" i="34" a="1"/>
  <c r="I633" i="34" s="1"/>
  <c r="I632" i="34" a="1"/>
  <c r="I632" i="34" s="1"/>
  <c r="I631" i="34" a="1"/>
  <c r="I631" i="34" s="1"/>
  <c r="I630" i="34" a="1"/>
  <c r="I630" i="34" s="1"/>
  <c r="I629" i="34" a="1"/>
  <c r="I629" i="34" s="1"/>
  <c r="I628" i="34" a="1"/>
  <c r="I628" i="34" s="1"/>
  <c r="I627" i="34" a="1"/>
  <c r="I627" i="34" s="1"/>
  <c r="I626" i="34" a="1"/>
  <c r="I626" i="34" s="1"/>
  <c r="I625" i="34" a="1"/>
  <c r="I625" i="34" s="1"/>
  <c r="I624" i="34" a="1"/>
  <c r="I624" i="34" s="1"/>
  <c r="I623" i="34" a="1"/>
  <c r="I623" i="34" s="1"/>
  <c r="I622" i="34" a="1"/>
  <c r="I622" i="34" s="1"/>
  <c r="I621" i="34" a="1"/>
  <c r="I621" i="34" s="1"/>
  <c r="I620" i="34" a="1"/>
  <c r="I620" i="34" s="1"/>
  <c r="I619" i="34" a="1"/>
  <c r="I619" i="34" s="1"/>
  <c r="I618" i="34" a="1"/>
  <c r="I618" i="34" s="1"/>
  <c r="I617" i="34" a="1"/>
  <c r="I617" i="34" s="1"/>
  <c r="I616" i="34" a="1"/>
  <c r="I616" i="34" s="1"/>
  <c r="I615" i="34" a="1"/>
  <c r="I615" i="34" s="1"/>
  <c r="I614" i="34" a="1"/>
  <c r="I614" i="34" s="1"/>
  <c r="I613" i="34" a="1"/>
  <c r="I613" i="34" s="1"/>
  <c r="I612" i="34" a="1"/>
  <c r="I612" i="34" s="1"/>
  <c r="I611" i="34" a="1"/>
  <c r="I611" i="34" s="1"/>
  <c r="I610" i="34" a="1"/>
  <c r="I610" i="34" s="1"/>
  <c r="I609" i="34" a="1"/>
  <c r="I609" i="34" s="1"/>
  <c r="I608" i="34" a="1"/>
  <c r="I608" i="34" s="1"/>
  <c r="I607" i="34" a="1"/>
  <c r="I607" i="34" s="1"/>
  <c r="I606" i="34" a="1"/>
  <c r="I606" i="34" s="1"/>
  <c r="I605" i="34" a="1"/>
  <c r="I605" i="34" s="1"/>
  <c r="I604" i="34" a="1"/>
  <c r="I604" i="34" s="1"/>
  <c r="I603" i="34" a="1"/>
  <c r="I603" i="34" s="1"/>
  <c r="I602" i="34" a="1"/>
  <c r="I602" i="34" s="1"/>
  <c r="I601" i="34" a="1"/>
  <c r="I601" i="34" s="1"/>
  <c r="I600" i="34" a="1"/>
  <c r="I600" i="34" s="1"/>
  <c r="I599" i="34" a="1"/>
  <c r="I599" i="34" s="1"/>
  <c r="I598" i="34" a="1"/>
  <c r="I598" i="34" s="1"/>
  <c r="I597" i="34" a="1"/>
  <c r="I597" i="34" s="1"/>
  <c r="I596" i="34" a="1"/>
  <c r="I596" i="34" s="1"/>
  <c r="I595" i="34" a="1"/>
  <c r="I595" i="34" s="1"/>
  <c r="I594" i="34" a="1"/>
  <c r="I594" i="34" s="1"/>
  <c r="I593" i="34" a="1"/>
  <c r="I593" i="34" s="1"/>
  <c r="I592" i="34" a="1"/>
  <c r="I592" i="34" s="1"/>
  <c r="I591" i="34" a="1"/>
  <c r="I591" i="34" s="1"/>
  <c r="I590" i="34" a="1"/>
  <c r="I590" i="34" s="1"/>
  <c r="I589" i="34" a="1"/>
  <c r="I589" i="34" s="1"/>
  <c r="I588" i="34" a="1"/>
  <c r="I588" i="34" s="1"/>
  <c r="I587" i="34" a="1"/>
  <c r="I587" i="34" s="1"/>
  <c r="I586" i="34" a="1"/>
  <c r="I586" i="34" s="1"/>
  <c r="I585" i="34" a="1"/>
  <c r="I585" i="34" s="1"/>
  <c r="I584" i="34" a="1"/>
  <c r="I584" i="34" s="1"/>
  <c r="I583" i="34" a="1"/>
  <c r="I583" i="34" s="1"/>
  <c r="I582" i="34" a="1"/>
  <c r="I582" i="34" s="1"/>
  <c r="I581" i="34" a="1"/>
  <c r="I581" i="34" s="1"/>
  <c r="I580" i="34" a="1"/>
  <c r="I580" i="34" s="1"/>
  <c r="I579" i="34" a="1"/>
  <c r="I579" i="34" s="1"/>
  <c r="I578" i="34" a="1"/>
  <c r="I578" i="34" s="1"/>
  <c r="I577" i="34" a="1"/>
  <c r="I577" i="34" s="1"/>
  <c r="I576" i="34" a="1"/>
  <c r="I576" i="34" s="1"/>
  <c r="I575" i="34" a="1"/>
  <c r="I575" i="34" s="1"/>
  <c r="I574" i="34" a="1"/>
  <c r="I574" i="34" s="1"/>
  <c r="I573" i="34" a="1"/>
  <c r="I573" i="34" s="1"/>
  <c r="I572" i="34" a="1"/>
  <c r="I572" i="34" s="1"/>
  <c r="I571" i="34" a="1"/>
  <c r="I571" i="34" s="1"/>
  <c r="I570" i="34" a="1"/>
  <c r="I570" i="34" s="1"/>
  <c r="I569" i="34" a="1"/>
  <c r="I569" i="34" s="1"/>
  <c r="I568" i="34" a="1"/>
  <c r="I568" i="34" s="1"/>
  <c r="I567" i="34" a="1"/>
  <c r="I567" i="34" s="1"/>
  <c r="I566" i="34" a="1"/>
  <c r="I566" i="34" s="1"/>
  <c r="I565" i="34" a="1"/>
  <c r="I565" i="34" s="1"/>
  <c r="I564" i="34" a="1"/>
  <c r="I564" i="34" s="1"/>
  <c r="I563" i="34" a="1"/>
  <c r="I563" i="34" s="1"/>
  <c r="I562" i="34" a="1"/>
  <c r="I562" i="34" s="1"/>
  <c r="I561" i="34" a="1"/>
  <c r="I561" i="34" s="1"/>
  <c r="I560" i="34" a="1"/>
  <c r="I560" i="34" s="1"/>
  <c r="I559" i="34" a="1"/>
  <c r="I559" i="34" s="1"/>
  <c r="I558" i="34" a="1"/>
  <c r="I558" i="34" s="1"/>
  <c r="I557" i="34" a="1"/>
  <c r="I557" i="34" s="1"/>
  <c r="I556" i="34" a="1"/>
  <c r="I556" i="34" s="1"/>
  <c r="I555" i="34" a="1"/>
  <c r="I555" i="34" s="1"/>
  <c r="I554" i="34" a="1"/>
  <c r="I554" i="34" s="1"/>
  <c r="I553" i="34" a="1"/>
  <c r="I553" i="34" s="1"/>
  <c r="I552" i="34" a="1"/>
  <c r="I552" i="34" s="1"/>
  <c r="I551" i="34" a="1"/>
  <c r="I551" i="34" s="1"/>
  <c r="I550" i="34" a="1"/>
  <c r="I550" i="34" s="1"/>
  <c r="I549" i="34" a="1"/>
  <c r="I549" i="34" s="1"/>
  <c r="I548" i="34" a="1"/>
  <c r="I548" i="34" s="1"/>
  <c r="I547" i="34" a="1"/>
  <c r="I547" i="34" s="1"/>
  <c r="I546" i="34" a="1"/>
  <c r="I546" i="34" s="1"/>
  <c r="I545" i="34" a="1"/>
  <c r="I545" i="34" s="1"/>
  <c r="I544" i="34" a="1"/>
  <c r="I544" i="34" s="1"/>
  <c r="I543" i="34" a="1"/>
  <c r="I543" i="34" s="1"/>
  <c r="I542" i="34" a="1"/>
  <c r="I542" i="34" s="1"/>
  <c r="I541" i="34" a="1"/>
  <c r="I541" i="34" s="1"/>
  <c r="I540" i="34" a="1"/>
  <c r="I540" i="34" s="1"/>
  <c r="I539" i="34" a="1"/>
  <c r="I539" i="34" s="1"/>
  <c r="I538" i="34" a="1"/>
  <c r="I538" i="34" s="1"/>
  <c r="I537" i="34" a="1"/>
  <c r="I537" i="34" s="1"/>
  <c r="I536" i="34" a="1"/>
  <c r="I536" i="34" s="1"/>
  <c r="I535" i="34" a="1"/>
  <c r="I535" i="34" s="1"/>
  <c r="I534" i="34" a="1"/>
  <c r="I534" i="34" s="1"/>
  <c r="I533" i="34" a="1"/>
  <c r="I533" i="34" s="1"/>
  <c r="I532" i="34" a="1"/>
  <c r="I532" i="34" s="1"/>
  <c r="I531" i="34" a="1"/>
  <c r="I531" i="34" s="1"/>
  <c r="I530" i="34" a="1"/>
  <c r="I530" i="34" s="1"/>
  <c r="I529" i="34" a="1"/>
  <c r="I529" i="34" s="1"/>
  <c r="I528" i="34" a="1"/>
  <c r="I528" i="34" s="1"/>
  <c r="I527" i="34" a="1"/>
  <c r="I527" i="34" s="1"/>
  <c r="I526" i="34" a="1"/>
  <c r="I526" i="34" s="1"/>
  <c r="I525" i="34" a="1"/>
  <c r="I525" i="34" s="1"/>
  <c r="I524" i="34" a="1"/>
  <c r="I524" i="34" s="1"/>
  <c r="I523" i="34" a="1"/>
  <c r="I523" i="34" s="1"/>
  <c r="I522" i="34" a="1"/>
  <c r="I522" i="34" s="1"/>
  <c r="I521" i="34" a="1"/>
  <c r="I521" i="34" s="1"/>
  <c r="I520" i="34" a="1"/>
  <c r="I520" i="34" s="1"/>
  <c r="I519" i="34" a="1"/>
  <c r="I519" i="34" s="1"/>
  <c r="I518" i="34" a="1"/>
  <c r="I518" i="34" s="1"/>
  <c r="I517" i="34" a="1"/>
  <c r="I517" i="34" s="1"/>
  <c r="I516" i="34" a="1"/>
  <c r="I516" i="34" s="1"/>
  <c r="I515" i="34" a="1"/>
  <c r="I515" i="34" s="1"/>
  <c r="I514" i="34" a="1"/>
  <c r="I514" i="34" s="1"/>
  <c r="I513" i="34" a="1"/>
  <c r="I513" i="34" s="1"/>
  <c r="I512" i="34" a="1"/>
  <c r="I512" i="34" s="1"/>
  <c r="I511" i="34" a="1"/>
  <c r="I511" i="34" s="1"/>
  <c r="I510" i="34" a="1"/>
  <c r="I510" i="34" s="1"/>
  <c r="I509" i="34" a="1"/>
  <c r="I509" i="34" s="1"/>
  <c r="I508" i="34" a="1"/>
  <c r="I508" i="34" s="1"/>
  <c r="I507" i="34" a="1"/>
  <c r="I507" i="34" s="1"/>
  <c r="I506" i="34" a="1"/>
  <c r="I506" i="34" s="1"/>
  <c r="I505" i="34" a="1"/>
  <c r="I505" i="34" s="1"/>
  <c r="I504" i="34" a="1"/>
  <c r="I504" i="34" s="1"/>
  <c r="I503" i="34" a="1"/>
  <c r="I503" i="34" s="1"/>
  <c r="I502" i="34" a="1"/>
  <c r="I502" i="34" s="1"/>
  <c r="I501" i="34" a="1"/>
  <c r="I501" i="34" s="1"/>
  <c r="I500" i="34" a="1"/>
  <c r="I500" i="34" s="1"/>
  <c r="I499" i="34" a="1"/>
  <c r="I499" i="34" s="1"/>
  <c r="I498" i="34" a="1"/>
  <c r="I498" i="34" s="1"/>
  <c r="I497" i="34" a="1"/>
  <c r="I497" i="34" s="1"/>
  <c r="I496" i="34" a="1"/>
  <c r="I496" i="34" s="1"/>
  <c r="I495" i="34" a="1"/>
  <c r="I495" i="34" s="1"/>
  <c r="I494" i="34" a="1"/>
  <c r="I494" i="34" s="1"/>
  <c r="I493" i="34" a="1"/>
  <c r="I493" i="34" s="1"/>
  <c r="I492" i="34" a="1"/>
  <c r="I492" i="34" s="1"/>
  <c r="I491" i="34" a="1"/>
  <c r="I491" i="34" s="1"/>
  <c r="I490" i="34" a="1"/>
  <c r="I490" i="34" s="1"/>
  <c r="I489" i="34" a="1"/>
  <c r="I489" i="34" s="1"/>
  <c r="I488" i="34" a="1"/>
  <c r="I488" i="34" s="1"/>
  <c r="I487" i="34" a="1"/>
  <c r="I487" i="34" s="1"/>
  <c r="I486" i="34" a="1"/>
  <c r="I486" i="34" s="1"/>
  <c r="I485" i="34" a="1"/>
  <c r="I485" i="34" s="1"/>
  <c r="I484" i="34" a="1"/>
  <c r="I484" i="34" s="1"/>
  <c r="I483" i="34" a="1"/>
  <c r="I483" i="34" s="1"/>
  <c r="I482" i="34" a="1"/>
  <c r="I482" i="34" s="1"/>
  <c r="I481" i="34" a="1"/>
  <c r="I481" i="34" s="1"/>
  <c r="I480" i="34" a="1"/>
  <c r="I480" i="34" s="1"/>
  <c r="I479" i="34" a="1"/>
  <c r="I479" i="34" s="1"/>
  <c r="I478" i="34" a="1"/>
  <c r="I478" i="34" s="1"/>
  <c r="I477" i="34" a="1"/>
  <c r="I477" i="34" s="1"/>
  <c r="I476" i="34" a="1"/>
  <c r="I476" i="34" s="1"/>
  <c r="I475" i="34" a="1"/>
  <c r="I475" i="34" s="1"/>
  <c r="I474" i="34" a="1"/>
  <c r="I474" i="34" s="1"/>
  <c r="I473" i="34" a="1"/>
  <c r="I473" i="34" s="1"/>
  <c r="I472" i="34" a="1"/>
  <c r="I472" i="34" s="1"/>
  <c r="I471" i="34" a="1"/>
  <c r="I471" i="34" s="1"/>
  <c r="I470" i="34" a="1"/>
  <c r="I470" i="34" s="1"/>
  <c r="I469" i="34" a="1"/>
  <c r="I469" i="34" s="1"/>
  <c r="I468" i="34" a="1"/>
  <c r="I468" i="34" s="1"/>
  <c r="I467" i="34" a="1"/>
  <c r="I467" i="34" s="1"/>
  <c r="I466" i="34" a="1"/>
  <c r="I466" i="34" s="1"/>
  <c r="I465" i="34" a="1"/>
  <c r="I465" i="34" s="1"/>
  <c r="I464" i="34" a="1"/>
  <c r="I464" i="34" s="1"/>
  <c r="I463" i="34" a="1"/>
  <c r="I463" i="34" s="1"/>
  <c r="I462" i="34" a="1"/>
  <c r="I462" i="34" s="1"/>
  <c r="I461" i="34" a="1"/>
  <c r="I461" i="34" s="1"/>
  <c r="I460" i="34" a="1"/>
  <c r="I460" i="34" s="1"/>
  <c r="I459" i="34" a="1"/>
  <c r="I459" i="34" s="1"/>
  <c r="I458" i="34" a="1"/>
  <c r="I458" i="34" s="1"/>
  <c r="I457" i="34" a="1"/>
  <c r="I457" i="34" s="1"/>
  <c r="I456" i="34" a="1"/>
  <c r="I456" i="34" s="1"/>
  <c r="I455" i="34" a="1"/>
  <c r="I455" i="34" s="1"/>
  <c r="I454" i="34" a="1"/>
  <c r="I454" i="34" s="1"/>
  <c r="I453" i="34" a="1"/>
  <c r="I453" i="34" s="1"/>
  <c r="I452" i="34" a="1"/>
  <c r="I452" i="34" s="1"/>
  <c r="I451" i="34" a="1"/>
  <c r="I451" i="34" s="1"/>
  <c r="I450" i="34" a="1"/>
  <c r="I450" i="34" s="1"/>
  <c r="I449" i="34" a="1"/>
  <c r="I449" i="34" s="1"/>
  <c r="I448" i="34" a="1"/>
  <c r="I448" i="34" s="1"/>
  <c r="I447" i="34" a="1"/>
  <c r="I447" i="34" s="1"/>
  <c r="I446" i="34" a="1"/>
  <c r="I446" i="34" s="1"/>
  <c r="I445" i="34" a="1"/>
  <c r="I445" i="34" s="1"/>
  <c r="I444" i="34" a="1"/>
  <c r="I444" i="34" s="1"/>
  <c r="I443" i="34" a="1"/>
  <c r="I443" i="34" s="1"/>
  <c r="I442" i="34" a="1"/>
  <c r="I442" i="34" s="1"/>
  <c r="I441" i="34" a="1"/>
  <c r="I441" i="34" s="1"/>
  <c r="I440" i="34" a="1"/>
  <c r="I440" i="34" s="1"/>
  <c r="I439" i="34" a="1"/>
  <c r="I439" i="34" s="1"/>
  <c r="I438" i="34" a="1"/>
  <c r="I438" i="34" s="1"/>
  <c r="I437" i="34" a="1"/>
  <c r="I437" i="34" s="1"/>
  <c r="I436" i="34" a="1"/>
  <c r="I436" i="34" s="1"/>
  <c r="I435" i="34" a="1"/>
  <c r="I435" i="34" s="1"/>
  <c r="I434" i="34" a="1"/>
  <c r="I434" i="34" s="1"/>
  <c r="I433" i="34" a="1"/>
  <c r="I433" i="34" s="1"/>
  <c r="I432" i="34" a="1"/>
  <c r="I432" i="34" s="1"/>
  <c r="I431" i="34" a="1"/>
  <c r="I431" i="34" s="1"/>
  <c r="I430" i="34" a="1"/>
  <c r="I430" i="34" s="1"/>
  <c r="I429" i="34" a="1"/>
  <c r="I429" i="34" s="1"/>
  <c r="I428" i="34" a="1"/>
  <c r="I428" i="34" s="1"/>
  <c r="I427" i="34" a="1"/>
  <c r="I427" i="34" s="1"/>
  <c r="I426" i="34" a="1"/>
  <c r="I426" i="34" s="1"/>
  <c r="I425" i="34" a="1"/>
  <c r="I425" i="34" s="1"/>
  <c r="I424" i="34" a="1"/>
  <c r="I424" i="34" s="1"/>
  <c r="I423" i="34" a="1"/>
  <c r="I423" i="34" s="1"/>
  <c r="I422" i="34" a="1"/>
  <c r="I422" i="34" s="1"/>
  <c r="I421" i="34" a="1"/>
  <c r="I421" i="34" s="1"/>
  <c r="I420" i="34" a="1"/>
  <c r="I420" i="34" s="1"/>
  <c r="I419" i="34" a="1"/>
  <c r="I419" i="34" s="1"/>
  <c r="I418" i="34" a="1"/>
  <c r="I418" i="34" s="1"/>
  <c r="I417" i="34" a="1"/>
  <c r="I417" i="34" s="1"/>
  <c r="I416" i="34" a="1"/>
  <c r="I416" i="34" s="1"/>
  <c r="I415" i="34" a="1"/>
  <c r="I415" i="34" s="1"/>
  <c r="I414" i="34" a="1"/>
  <c r="I414" i="34" s="1"/>
  <c r="I413" i="34" a="1"/>
  <c r="I413" i="34" s="1"/>
  <c r="I412" i="34" a="1"/>
  <c r="I412" i="34" s="1"/>
  <c r="I411" i="34" a="1"/>
  <c r="I411" i="34" s="1"/>
  <c r="I410" i="34" a="1"/>
  <c r="I410" i="34" s="1"/>
  <c r="I409" i="34" a="1"/>
  <c r="I409" i="34" s="1"/>
  <c r="I408" i="34" a="1"/>
  <c r="I408" i="34" s="1"/>
  <c r="I407" i="34" a="1"/>
  <c r="I407" i="34" s="1"/>
  <c r="I406" i="34" a="1"/>
  <c r="I406" i="34" s="1"/>
  <c r="I405" i="34" a="1"/>
  <c r="I405" i="34" s="1"/>
  <c r="I404" i="34" a="1"/>
  <c r="I404" i="34" s="1"/>
  <c r="I403" i="34" a="1"/>
  <c r="I403" i="34" s="1"/>
  <c r="I402" i="34" a="1"/>
  <c r="I402" i="34" s="1"/>
  <c r="I401" i="34" a="1"/>
  <c r="I401" i="34" s="1"/>
  <c r="I400" i="34" a="1"/>
  <c r="I400" i="34" s="1"/>
  <c r="I399" i="34" a="1"/>
  <c r="I399" i="34" s="1"/>
  <c r="I398" i="34" a="1"/>
  <c r="I398" i="34" s="1"/>
  <c r="I397" i="34" a="1"/>
  <c r="I397" i="34" s="1"/>
  <c r="I396" i="34" a="1"/>
  <c r="I396" i="34" s="1"/>
  <c r="I395" i="34" a="1"/>
  <c r="I395" i="34" s="1"/>
  <c r="I394" i="34" a="1"/>
  <c r="I394" i="34" s="1"/>
  <c r="I393" i="34" a="1"/>
  <c r="I393" i="34" s="1"/>
  <c r="I392" i="34" a="1"/>
  <c r="I392" i="34" s="1"/>
  <c r="I391" i="34" a="1"/>
  <c r="I391" i="34" s="1"/>
  <c r="I390" i="34" a="1"/>
  <c r="I390" i="34" s="1"/>
  <c r="I389" i="34" a="1"/>
  <c r="I389" i="34" s="1"/>
  <c r="I388" i="34" a="1"/>
  <c r="I388" i="34" s="1"/>
  <c r="I387" i="34" a="1"/>
  <c r="I387" i="34" s="1"/>
  <c r="I386" i="34" a="1"/>
  <c r="I386" i="34" s="1"/>
  <c r="I385" i="34" a="1"/>
  <c r="I385" i="34" s="1"/>
  <c r="I384" i="34" a="1"/>
  <c r="I384" i="34" s="1"/>
  <c r="I383" i="34" a="1"/>
  <c r="I383" i="34" s="1"/>
  <c r="I382" i="34" a="1"/>
  <c r="I382" i="34" s="1"/>
  <c r="I381" i="34" a="1"/>
  <c r="I381" i="34" s="1"/>
  <c r="I380" i="34" a="1"/>
  <c r="I380" i="34" s="1"/>
  <c r="I379" i="34" a="1"/>
  <c r="I379" i="34" s="1"/>
  <c r="I378" i="34" a="1"/>
  <c r="I378" i="34" s="1"/>
  <c r="I377" i="34" a="1"/>
  <c r="I377" i="34" s="1"/>
  <c r="I376" i="34" a="1"/>
  <c r="I376" i="34" s="1"/>
  <c r="I375" i="34" a="1"/>
  <c r="I375" i="34" s="1"/>
  <c r="I374" i="34" a="1"/>
  <c r="I374" i="34" s="1"/>
  <c r="I373" i="34" a="1"/>
  <c r="I373" i="34" s="1"/>
  <c r="I372" i="34" a="1"/>
  <c r="I372" i="34" s="1"/>
  <c r="I371" i="34" a="1"/>
  <c r="I371" i="34" s="1"/>
  <c r="I370" i="34" a="1"/>
  <c r="I370" i="34" s="1"/>
  <c r="I369" i="34" a="1"/>
  <c r="I369" i="34" s="1"/>
  <c r="I368" i="34" a="1"/>
  <c r="I368" i="34" s="1"/>
  <c r="I367" i="34" a="1"/>
  <c r="I367" i="34" s="1"/>
  <c r="I366" i="34" a="1"/>
  <c r="I366" i="34" s="1"/>
  <c r="I365" i="34" a="1"/>
  <c r="I365" i="34" s="1"/>
  <c r="I364" i="34" a="1"/>
  <c r="I364" i="34" s="1"/>
  <c r="I363" i="34" a="1"/>
  <c r="I363" i="34" s="1"/>
  <c r="I362" i="34" a="1"/>
  <c r="I362" i="34" s="1"/>
  <c r="I361" i="34" a="1"/>
  <c r="I361" i="34" s="1"/>
  <c r="I360" i="34" a="1"/>
  <c r="I360" i="34" s="1"/>
  <c r="I359" i="34" a="1"/>
  <c r="I359" i="34" s="1"/>
  <c r="I358" i="34" a="1"/>
  <c r="I358" i="34" s="1"/>
  <c r="I357" i="34" a="1"/>
  <c r="I357" i="34" s="1"/>
  <c r="I356" i="34" a="1"/>
  <c r="I356" i="34" s="1"/>
  <c r="I355" i="34" a="1"/>
  <c r="I355" i="34" s="1"/>
  <c r="I354" i="34" a="1"/>
  <c r="I354" i="34" s="1"/>
  <c r="I353" i="34" a="1"/>
  <c r="I353" i="34" s="1"/>
  <c r="I352" i="34" a="1"/>
  <c r="I352" i="34" s="1"/>
  <c r="I351" i="34" a="1"/>
  <c r="I351" i="34" s="1"/>
  <c r="I350" i="34" a="1"/>
  <c r="I350" i="34" s="1"/>
  <c r="I349" i="34" a="1"/>
  <c r="I349" i="34" s="1"/>
  <c r="I348" i="34" a="1"/>
  <c r="I348" i="34" s="1"/>
  <c r="I347" i="34" a="1"/>
  <c r="I347" i="34" s="1"/>
  <c r="I346" i="34" a="1"/>
  <c r="I346" i="34" s="1"/>
  <c r="I345" i="34" a="1"/>
  <c r="I345" i="34" s="1"/>
  <c r="I344" i="34" a="1"/>
  <c r="I344" i="34" s="1"/>
  <c r="I343" i="34" a="1"/>
  <c r="I343" i="34" s="1"/>
  <c r="I342" i="34" a="1"/>
  <c r="I342" i="34" s="1"/>
  <c r="I341" i="34" a="1"/>
  <c r="I341" i="34" s="1"/>
  <c r="I340" i="34" a="1"/>
  <c r="I340" i="34" s="1"/>
  <c r="I339" i="34" a="1"/>
  <c r="I339" i="34" s="1"/>
  <c r="I338" i="34" a="1"/>
  <c r="I338" i="34" s="1"/>
  <c r="I337" i="34" a="1"/>
  <c r="I337" i="34" s="1"/>
  <c r="I336" i="34" a="1"/>
  <c r="I336" i="34" s="1"/>
  <c r="I335" i="34" a="1"/>
  <c r="I335" i="34" s="1"/>
  <c r="I334" i="34" a="1"/>
  <c r="I334" i="34" s="1"/>
  <c r="I333" i="34" a="1"/>
  <c r="I333" i="34" s="1"/>
  <c r="I332" i="34" a="1"/>
  <c r="I332" i="34" s="1"/>
  <c r="I331" i="34" a="1"/>
  <c r="I331" i="34" s="1"/>
  <c r="I330" i="34" a="1"/>
  <c r="I330" i="34" s="1"/>
  <c r="I329" i="34" a="1"/>
  <c r="I329" i="34" s="1"/>
  <c r="I328" i="34" a="1"/>
  <c r="I328" i="34" s="1"/>
  <c r="I327" i="34" a="1"/>
  <c r="I327" i="34" s="1"/>
  <c r="I326" i="34" a="1"/>
  <c r="I326" i="34" s="1"/>
  <c r="I325" i="34" a="1"/>
  <c r="I325" i="34" s="1"/>
  <c r="I324" i="34" a="1"/>
  <c r="I324" i="34" s="1"/>
  <c r="I323" i="34" a="1"/>
  <c r="I323" i="34" s="1"/>
  <c r="I322" i="34" a="1"/>
  <c r="I322" i="34" s="1"/>
  <c r="I321" i="34" a="1"/>
  <c r="I321" i="34" s="1"/>
  <c r="I320" i="34" a="1"/>
  <c r="I320" i="34" s="1"/>
  <c r="I319" i="34" a="1"/>
  <c r="I319" i="34" s="1"/>
  <c r="I318" i="34" a="1"/>
  <c r="I318" i="34" s="1"/>
  <c r="I317" i="34" a="1"/>
  <c r="I317" i="34" s="1"/>
  <c r="I316" i="34" a="1"/>
  <c r="I316" i="34" s="1"/>
  <c r="I315" i="34" a="1"/>
  <c r="I315" i="34" s="1"/>
  <c r="I314" i="34" a="1"/>
  <c r="I314" i="34" s="1"/>
  <c r="I313" i="34" a="1"/>
  <c r="I313" i="34" s="1"/>
  <c r="I312" i="34" a="1"/>
  <c r="I312" i="34" s="1"/>
  <c r="I311" i="34" a="1"/>
  <c r="I311" i="34" s="1"/>
  <c r="I310" i="34" a="1"/>
  <c r="I310" i="34" s="1"/>
  <c r="I309" i="34" a="1"/>
  <c r="I309" i="34" s="1"/>
  <c r="I308" i="34" a="1"/>
  <c r="I308" i="34" s="1"/>
  <c r="I307" i="34" a="1"/>
  <c r="I307" i="34" s="1"/>
  <c r="I306" i="34" a="1"/>
  <c r="I306" i="34" s="1"/>
  <c r="I305" i="34" a="1"/>
  <c r="I305" i="34" s="1"/>
  <c r="I304" i="34" a="1"/>
  <c r="I304" i="34" s="1"/>
  <c r="I303" i="34" a="1"/>
  <c r="I303" i="34" s="1"/>
  <c r="I302" i="34" a="1"/>
  <c r="I302" i="34" s="1"/>
  <c r="I301" i="34" a="1"/>
  <c r="I301" i="34" s="1"/>
  <c r="I300" i="34" a="1"/>
  <c r="I300" i="34" s="1"/>
  <c r="I299" i="34" a="1"/>
  <c r="I299" i="34" s="1"/>
  <c r="I298" i="34" a="1"/>
  <c r="I298" i="34" s="1"/>
  <c r="I297" i="34" a="1"/>
  <c r="I297" i="34" s="1"/>
  <c r="I296" i="34" a="1"/>
  <c r="I296" i="34" s="1"/>
  <c r="I295" i="34" a="1"/>
  <c r="I295" i="34" s="1"/>
  <c r="I294" i="34" a="1"/>
  <c r="I294" i="34" s="1"/>
  <c r="I293" i="34" a="1"/>
  <c r="I293" i="34" s="1"/>
  <c r="I292" i="34" a="1"/>
  <c r="I292" i="34" s="1"/>
  <c r="I291" i="34" a="1"/>
  <c r="I291" i="34" s="1"/>
  <c r="I290" i="34" a="1"/>
  <c r="I290" i="34" s="1"/>
  <c r="I289" i="34" a="1"/>
  <c r="I289" i="34" s="1"/>
  <c r="I288" i="34" a="1"/>
  <c r="I288" i="34" s="1"/>
  <c r="I287" i="34" a="1"/>
  <c r="I287" i="34" s="1"/>
  <c r="I286" i="34" a="1"/>
  <c r="I286" i="34" s="1"/>
  <c r="I285" i="34" a="1"/>
  <c r="I285" i="34" s="1"/>
  <c r="I284" i="34" a="1"/>
  <c r="I284" i="34" s="1"/>
  <c r="I283" i="34" a="1"/>
  <c r="I283" i="34" s="1"/>
  <c r="I282" i="34" a="1"/>
  <c r="I282" i="34" s="1"/>
  <c r="I281" i="34" a="1"/>
  <c r="I281" i="34" s="1"/>
  <c r="I280" i="34" a="1"/>
  <c r="I280" i="34" s="1"/>
  <c r="I279" i="34" a="1"/>
  <c r="I279" i="34" s="1"/>
  <c r="I278" i="34" a="1"/>
  <c r="I278" i="34" s="1"/>
  <c r="I277" i="34" a="1"/>
  <c r="I277" i="34" s="1"/>
  <c r="I276" i="34" a="1"/>
  <c r="I276" i="34" s="1"/>
  <c r="I275" i="34" a="1"/>
  <c r="I275" i="34" s="1"/>
  <c r="I274" i="34" a="1"/>
  <c r="I274" i="34" s="1"/>
  <c r="I273" i="34" a="1"/>
  <c r="I273" i="34" s="1"/>
  <c r="I272" i="34" a="1"/>
  <c r="I272" i="34" s="1"/>
  <c r="I271" i="34" a="1"/>
  <c r="I271" i="34" s="1"/>
  <c r="I270" i="34" a="1"/>
  <c r="I270" i="34" s="1"/>
  <c r="I269" i="34" a="1"/>
  <c r="I269" i="34" s="1"/>
  <c r="I268" i="34" a="1"/>
  <c r="I268" i="34" s="1"/>
  <c r="I267" i="34" a="1"/>
  <c r="I267" i="34" s="1"/>
  <c r="I266" i="34" a="1"/>
  <c r="I266" i="34" s="1"/>
  <c r="I265" i="34" a="1"/>
  <c r="I265" i="34" s="1"/>
  <c r="I264" i="34" a="1"/>
  <c r="I264" i="34" s="1"/>
  <c r="I263" i="34" a="1"/>
  <c r="I263" i="34" s="1"/>
  <c r="I262" i="34" a="1"/>
  <c r="I262" i="34" s="1"/>
  <c r="I261" i="34" a="1"/>
  <c r="I261" i="34" s="1"/>
  <c r="I260" i="34" a="1"/>
  <c r="I260" i="34" s="1"/>
  <c r="I259" i="34" a="1"/>
  <c r="I259" i="34" s="1"/>
  <c r="I258" i="34" a="1"/>
  <c r="I258" i="34" s="1"/>
  <c r="I257" i="34" a="1"/>
  <c r="I257" i="34" s="1"/>
  <c r="I256" i="34" a="1"/>
  <c r="I256" i="34" s="1"/>
  <c r="I255" i="34" a="1"/>
  <c r="I255" i="34" s="1"/>
  <c r="I254" i="34" a="1"/>
  <c r="I254" i="34" s="1"/>
  <c r="I253" i="34" a="1"/>
  <c r="I253" i="34" s="1"/>
  <c r="I252" i="34" a="1"/>
  <c r="I252" i="34" s="1"/>
  <c r="I251" i="34" a="1"/>
  <c r="I251" i="34" s="1"/>
  <c r="I250" i="34" a="1"/>
  <c r="I250" i="34" s="1"/>
  <c r="I249" i="34" a="1"/>
  <c r="I249" i="34" s="1"/>
  <c r="I248" i="34" a="1"/>
  <c r="I248" i="34" s="1"/>
  <c r="I247" i="34" a="1"/>
  <c r="I247" i="34" s="1"/>
  <c r="I246" i="34" a="1"/>
  <c r="I246" i="34" s="1"/>
  <c r="I245" i="34" a="1"/>
  <c r="I245" i="34" s="1"/>
  <c r="I244" i="34" a="1"/>
  <c r="I244" i="34" s="1"/>
  <c r="I243" i="34" a="1"/>
  <c r="I243" i="34" s="1"/>
  <c r="I242" i="34" a="1"/>
  <c r="I242" i="34" s="1"/>
  <c r="I241" i="34" a="1"/>
  <c r="I241" i="34" s="1"/>
  <c r="I240" i="34" a="1"/>
  <c r="I240" i="34" s="1"/>
  <c r="I239" i="34" a="1"/>
  <c r="I239" i="34" s="1"/>
  <c r="I238" i="34" a="1"/>
  <c r="I238" i="34" s="1"/>
  <c r="I237" i="34" a="1"/>
  <c r="I237" i="34" s="1"/>
  <c r="I236" i="34" a="1"/>
  <c r="I236" i="34" s="1"/>
  <c r="I235" i="34" a="1"/>
  <c r="I235" i="34" s="1"/>
  <c r="I234" i="34" a="1"/>
  <c r="I234" i="34" s="1"/>
  <c r="I233" i="34" a="1"/>
  <c r="I233" i="34" s="1"/>
  <c r="I232" i="34" a="1"/>
  <c r="I232" i="34" s="1"/>
  <c r="I231" i="34" a="1"/>
  <c r="I231" i="34" s="1"/>
  <c r="I230" i="34" a="1"/>
  <c r="I230" i="34" s="1"/>
  <c r="I229" i="34" a="1"/>
  <c r="I229" i="34" s="1"/>
  <c r="I228" i="34" a="1"/>
  <c r="I228" i="34" s="1"/>
  <c r="I227" i="34" a="1"/>
  <c r="I227" i="34" s="1"/>
  <c r="I226" i="34" a="1"/>
  <c r="I226" i="34" s="1"/>
  <c r="I225" i="34" a="1"/>
  <c r="I225" i="34" s="1"/>
  <c r="I224" i="34" a="1"/>
  <c r="I224" i="34" s="1"/>
  <c r="I223" i="34" a="1"/>
  <c r="I223" i="34" s="1"/>
  <c r="I222" i="34" a="1"/>
  <c r="I222" i="34" s="1"/>
  <c r="I221" i="34" a="1"/>
  <c r="I221" i="34" s="1"/>
  <c r="I220" i="34" a="1"/>
  <c r="I220" i="34" s="1"/>
  <c r="I219" i="34" a="1"/>
  <c r="I219" i="34" s="1"/>
  <c r="I218" i="34" a="1"/>
  <c r="I218" i="34" s="1"/>
  <c r="I217" i="34" a="1"/>
  <c r="I217" i="34" s="1"/>
  <c r="I216" i="34" a="1"/>
  <c r="I216" i="34" s="1"/>
  <c r="I215" i="34" a="1"/>
  <c r="I215" i="34" s="1"/>
  <c r="I214" i="34" a="1"/>
  <c r="I214" i="34" s="1"/>
  <c r="I213" i="34" a="1"/>
  <c r="I213" i="34" s="1"/>
  <c r="I212" i="34" a="1"/>
  <c r="I212" i="34" s="1"/>
  <c r="I211" i="34" a="1"/>
  <c r="I211" i="34" s="1"/>
  <c r="I210" i="34" a="1"/>
  <c r="I210" i="34" s="1"/>
  <c r="I209" i="34" a="1"/>
  <c r="I209" i="34" s="1"/>
  <c r="I208" i="34" a="1"/>
  <c r="I208" i="34" s="1"/>
  <c r="I207" i="34" a="1"/>
  <c r="I207" i="34" s="1"/>
  <c r="I206" i="34" a="1"/>
  <c r="I206" i="34" s="1"/>
  <c r="I205" i="34" a="1"/>
  <c r="I205" i="34" s="1"/>
  <c r="I204" i="34" a="1"/>
  <c r="I204" i="34" s="1"/>
  <c r="I203" i="34" a="1"/>
  <c r="I203" i="34" s="1"/>
  <c r="I202" i="34" a="1"/>
  <c r="I202" i="34" s="1"/>
  <c r="I201" i="34" a="1"/>
  <c r="I201" i="34" s="1"/>
  <c r="I200" i="34" a="1"/>
  <c r="I200" i="34" s="1"/>
  <c r="I199" i="34" a="1"/>
  <c r="I199" i="34" s="1"/>
  <c r="I198" i="34" a="1"/>
  <c r="I198" i="34" s="1"/>
  <c r="I197" i="34" a="1"/>
  <c r="I197" i="34" s="1"/>
  <c r="I196" i="34" a="1"/>
  <c r="I196" i="34" s="1"/>
  <c r="I195" i="34" a="1"/>
  <c r="I195" i="34" s="1"/>
  <c r="I194" i="34" a="1"/>
  <c r="I194" i="34" s="1"/>
  <c r="I193" i="34" a="1"/>
  <c r="I193" i="34" s="1"/>
  <c r="I192" i="34" a="1"/>
  <c r="I192" i="34" s="1"/>
  <c r="I191" i="34" a="1"/>
  <c r="I191" i="34" s="1"/>
  <c r="I190" i="34" a="1"/>
  <c r="I190" i="34" s="1"/>
  <c r="I189" i="34" a="1"/>
  <c r="I189" i="34" s="1"/>
  <c r="I188" i="34" a="1"/>
  <c r="I188" i="34" s="1"/>
  <c r="I187" i="34" a="1"/>
  <c r="I187" i="34" s="1"/>
  <c r="I186" i="34" a="1"/>
  <c r="I186" i="34" s="1"/>
  <c r="I185" i="34" a="1"/>
  <c r="I185" i="34" s="1"/>
  <c r="I184" i="34" a="1"/>
  <c r="I184" i="34" s="1"/>
  <c r="I183" i="34" a="1"/>
  <c r="I183" i="34" s="1"/>
  <c r="I182" i="34" a="1"/>
  <c r="I182" i="34" s="1"/>
  <c r="I181" i="34" a="1"/>
  <c r="I181" i="34" s="1"/>
  <c r="I180" i="34" a="1"/>
  <c r="I180" i="34" s="1"/>
  <c r="I179" i="34" a="1"/>
  <c r="I179" i="34" s="1"/>
  <c r="I178" i="34" a="1"/>
  <c r="I178" i="34" s="1"/>
  <c r="I177" i="34" a="1"/>
  <c r="I177" i="34" s="1"/>
  <c r="I176" i="34" a="1"/>
  <c r="I176" i="34" s="1"/>
  <c r="I174" i="34" a="1"/>
  <c r="I174" i="34" s="1"/>
  <c r="I173" i="34" a="1"/>
  <c r="I173" i="34" s="1"/>
  <c r="I172" i="34" a="1"/>
  <c r="I172" i="34" s="1"/>
  <c r="I171" i="34" a="1"/>
  <c r="I171" i="34" s="1"/>
  <c r="I170" i="34" a="1"/>
  <c r="I170" i="34" s="1"/>
  <c r="I169" i="34" a="1"/>
  <c r="I169" i="34" s="1"/>
  <c r="I168" i="34" a="1"/>
  <c r="I168" i="34" s="1"/>
  <c r="I167" i="34" a="1"/>
  <c r="I167" i="34" s="1"/>
  <c r="I166" i="34" a="1"/>
  <c r="I166" i="34" s="1"/>
  <c r="I165" i="34" a="1"/>
  <c r="I165" i="34" s="1"/>
  <c r="I164" i="34" a="1"/>
  <c r="I164" i="34" s="1"/>
  <c r="I163" i="34" a="1"/>
  <c r="I163" i="34" s="1"/>
  <c r="I162" i="34" a="1"/>
  <c r="I162" i="34" s="1"/>
  <c r="I161" i="34" a="1"/>
  <c r="I161" i="34" s="1"/>
  <c r="I160" i="34" a="1"/>
  <c r="I160" i="34" s="1"/>
  <c r="I159" i="34" a="1"/>
  <c r="I159" i="34" s="1"/>
  <c r="I158" i="34" a="1"/>
  <c r="I158" i="34" s="1"/>
  <c r="I157" i="34" a="1"/>
  <c r="I157" i="34" s="1"/>
  <c r="I156" i="34" a="1"/>
  <c r="I156" i="34" s="1"/>
  <c r="I155" i="34" a="1"/>
  <c r="I155" i="34" s="1"/>
  <c r="I154" i="34" a="1"/>
  <c r="I154" i="34" s="1"/>
  <c r="I153" i="34" a="1"/>
  <c r="I153" i="34" s="1"/>
  <c r="I152" i="34" a="1"/>
  <c r="I152" i="34" s="1"/>
  <c r="I151" i="34" a="1"/>
  <c r="I151" i="34" s="1"/>
  <c r="I150" i="34" a="1"/>
  <c r="I150" i="34" s="1"/>
  <c r="I149" i="34" a="1"/>
  <c r="I149" i="34" s="1"/>
  <c r="I148" i="34" a="1"/>
  <c r="I148" i="34" s="1"/>
  <c r="I147" i="34" a="1"/>
  <c r="I147" i="34" s="1"/>
  <c r="I146" i="34" a="1"/>
  <c r="I146" i="34" s="1"/>
  <c r="I145" i="34" a="1"/>
  <c r="I145" i="34" s="1"/>
  <c r="I144" i="34" a="1"/>
  <c r="I144" i="34" s="1"/>
  <c r="I143" i="34" a="1"/>
  <c r="I143" i="34" s="1"/>
  <c r="I142" i="34" a="1"/>
  <c r="I142" i="34" s="1"/>
  <c r="I141" i="34" a="1"/>
  <c r="I141" i="34" s="1"/>
  <c r="I140" i="34" a="1"/>
  <c r="I140" i="34" s="1"/>
  <c r="I139" i="34" a="1"/>
  <c r="I139" i="34" s="1"/>
  <c r="I138" i="34" a="1"/>
  <c r="I138" i="34" s="1"/>
  <c r="I137" i="34" a="1"/>
  <c r="I137" i="34" s="1"/>
  <c r="I136" i="34" a="1"/>
  <c r="I136" i="34" s="1"/>
  <c r="I135" i="34" a="1"/>
  <c r="I135" i="34" s="1"/>
  <c r="I134" i="34" a="1"/>
  <c r="I134" i="34" s="1"/>
  <c r="I133" i="34" a="1"/>
  <c r="I133" i="34" s="1"/>
  <c r="I132" i="34" a="1"/>
  <c r="I132" i="34" s="1"/>
  <c r="I131" i="34" a="1"/>
  <c r="I131" i="34" s="1"/>
  <c r="I130" i="34" a="1"/>
  <c r="I130" i="34" s="1"/>
  <c r="I129" i="34" a="1"/>
  <c r="I129" i="34" s="1"/>
  <c r="I128" i="34" a="1"/>
  <c r="I128" i="34" s="1"/>
  <c r="I127" i="34" a="1"/>
  <c r="I127" i="34" s="1"/>
  <c r="I126" i="34" a="1"/>
  <c r="I126" i="34" s="1"/>
  <c r="I125" i="34" a="1"/>
  <c r="I125" i="34" s="1"/>
  <c r="I124" i="34" a="1"/>
  <c r="I124" i="34" s="1"/>
  <c r="I123" i="34" a="1"/>
  <c r="I123" i="34" s="1"/>
  <c r="I122" i="34" a="1"/>
  <c r="I122" i="34" s="1"/>
  <c r="I121" i="34" a="1"/>
  <c r="I121" i="34" s="1"/>
  <c r="I120" i="34" a="1"/>
  <c r="I120" i="34" s="1"/>
  <c r="I119" i="34" a="1"/>
  <c r="I119" i="34" s="1"/>
  <c r="I118" i="34" a="1"/>
  <c r="I118" i="34" s="1"/>
  <c r="I117" i="34" a="1"/>
  <c r="I117" i="34" s="1"/>
  <c r="I116" i="34" a="1"/>
  <c r="I116" i="34" s="1"/>
  <c r="I115" i="34" a="1"/>
  <c r="I115" i="34" s="1"/>
  <c r="I114" i="34" a="1"/>
  <c r="I114" i="34" s="1"/>
  <c r="I113" i="34" a="1"/>
  <c r="I113" i="34" s="1"/>
  <c r="I112" i="34" a="1"/>
  <c r="I112" i="34" s="1"/>
  <c r="I111" i="34" a="1"/>
  <c r="I111" i="34" s="1"/>
  <c r="I110" i="34" a="1"/>
  <c r="I110" i="34" s="1"/>
  <c r="I109" i="34" a="1"/>
  <c r="I109" i="34" s="1"/>
  <c r="I108" i="34" a="1"/>
  <c r="I108" i="34" s="1"/>
  <c r="I107" i="34" a="1"/>
  <c r="I107" i="34" s="1"/>
  <c r="I106" i="34" a="1"/>
  <c r="I106" i="34" s="1"/>
  <c r="I105" i="34" a="1"/>
  <c r="I105" i="34" s="1"/>
  <c r="I104" i="34" a="1"/>
  <c r="I104" i="34" s="1"/>
  <c r="I103" i="34" a="1"/>
  <c r="I103" i="34" s="1"/>
  <c r="I102" i="34" a="1"/>
  <c r="I102" i="34" s="1"/>
  <c r="I101" i="34" a="1"/>
  <c r="I101" i="34" s="1"/>
  <c r="I100" i="34" a="1"/>
  <c r="I100" i="34" s="1"/>
  <c r="I99" i="34" a="1"/>
  <c r="I99" i="34" s="1"/>
  <c r="I98" i="34" a="1"/>
  <c r="I98" i="34" s="1"/>
  <c r="I97" i="34" a="1"/>
  <c r="I97" i="34" s="1"/>
  <c r="I96" i="34" a="1"/>
  <c r="I96" i="34" s="1"/>
  <c r="I95" i="34" a="1"/>
  <c r="I95" i="34" s="1"/>
  <c r="I94" i="34" a="1"/>
  <c r="I94" i="34" s="1"/>
  <c r="I93" i="34" a="1"/>
  <c r="I93" i="34" s="1"/>
  <c r="I92" i="34" a="1"/>
  <c r="I92" i="34" s="1"/>
  <c r="I91" i="34" a="1"/>
  <c r="I91" i="34" s="1"/>
  <c r="I90" i="34" a="1"/>
  <c r="I90" i="34" s="1"/>
  <c r="I89" i="34" a="1"/>
  <c r="I89" i="34" s="1"/>
  <c r="I88" i="34" a="1"/>
  <c r="I88" i="34" s="1"/>
  <c r="I87" i="34" a="1"/>
  <c r="I87" i="34" s="1"/>
  <c r="I86" i="34" a="1"/>
  <c r="I86" i="34" s="1"/>
  <c r="I85" i="34" a="1"/>
  <c r="I85" i="34" s="1"/>
  <c r="I84" i="34" a="1"/>
  <c r="I84" i="34" s="1"/>
  <c r="I83" i="34" a="1"/>
  <c r="I83" i="34" s="1"/>
  <c r="I82" i="34" a="1"/>
  <c r="I82" i="34" s="1"/>
  <c r="I81" i="34" a="1"/>
  <c r="I81" i="34" s="1"/>
  <c r="I80" i="34" a="1"/>
  <c r="I80" i="34" s="1"/>
  <c r="I79" i="34" a="1"/>
  <c r="I79" i="34" s="1"/>
  <c r="I78" i="34" a="1"/>
  <c r="I78" i="34" s="1"/>
  <c r="I77" i="34" a="1"/>
  <c r="I77" i="34" s="1"/>
  <c r="I76" i="34" a="1"/>
  <c r="I76" i="34" s="1"/>
  <c r="I75" i="34" a="1"/>
  <c r="I75" i="34" s="1"/>
  <c r="I74" i="34" a="1"/>
  <c r="I74" i="34" s="1"/>
  <c r="I73" i="34" a="1"/>
  <c r="I73" i="34" s="1"/>
  <c r="I72" i="34" a="1"/>
  <c r="I72" i="34" s="1"/>
  <c r="I71" i="34" a="1"/>
  <c r="I71" i="34" s="1"/>
  <c r="I70" i="34" a="1"/>
  <c r="I70" i="34" s="1"/>
  <c r="I69" i="34" a="1"/>
  <c r="I69" i="34" s="1"/>
  <c r="I68" i="34" a="1"/>
  <c r="I68" i="34" s="1"/>
  <c r="I67" i="34" a="1"/>
  <c r="I67" i="34" s="1"/>
  <c r="I66" i="34" a="1"/>
  <c r="I66" i="34" s="1"/>
  <c r="I65" i="34" a="1"/>
  <c r="I65" i="34" s="1"/>
  <c r="I64" i="34" a="1"/>
  <c r="I64" i="34" s="1"/>
  <c r="I63" i="34" a="1"/>
  <c r="I63" i="34" s="1"/>
  <c r="I62" i="34" a="1"/>
  <c r="I62" i="34" s="1"/>
  <c r="I61" i="34" a="1"/>
  <c r="I61" i="34" s="1"/>
  <c r="I60" i="34" a="1"/>
  <c r="I60" i="34" s="1"/>
  <c r="I59" i="34" a="1"/>
  <c r="I59" i="34" s="1"/>
  <c r="I58" i="34" a="1"/>
  <c r="I58" i="34" s="1"/>
  <c r="I57" i="34" a="1"/>
  <c r="I57" i="34" s="1"/>
  <c r="I56" i="34" a="1"/>
  <c r="I56" i="34" s="1"/>
  <c r="I55" i="34" a="1"/>
  <c r="I55" i="34" s="1"/>
  <c r="I54" i="34" a="1"/>
  <c r="I54" i="34" s="1"/>
  <c r="I53" i="34" a="1"/>
  <c r="I53" i="34" s="1"/>
  <c r="I52" i="34" a="1"/>
  <c r="I52" i="34" s="1"/>
  <c r="I51" i="34" a="1"/>
  <c r="I51" i="34" s="1"/>
  <c r="I50" i="34" a="1"/>
  <c r="I50" i="34" s="1"/>
  <c r="I49" i="34" a="1"/>
  <c r="I49" i="34" s="1"/>
  <c r="I48" i="34" a="1"/>
  <c r="I48" i="34" s="1"/>
  <c r="I47" i="34" a="1"/>
  <c r="I47" i="34" s="1"/>
  <c r="I46" i="34" a="1"/>
  <c r="I46" i="34" s="1"/>
  <c r="I45" i="34" a="1"/>
  <c r="I45" i="34" s="1"/>
  <c r="I44" i="34" a="1"/>
  <c r="I44" i="34" s="1"/>
  <c r="I43" i="34" a="1"/>
  <c r="I43" i="34" s="1"/>
  <c r="I42" i="34" a="1"/>
  <c r="I42" i="34" s="1"/>
  <c r="I41" i="34" a="1"/>
  <c r="I41" i="34" s="1"/>
  <c r="I40" i="34" a="1"/>
  <c r="I40" i="34" s="1"/>
  <c r="I39" i="34" a="1"/>
  <c r="I39" i="34" s="1"/>
  <c r="I38" i="34" a="1"/>
  <c r="I38" i="34" s="1"/>
  <c r="I37" i="34" a="1"/>
  <c r="I37" i="34" s="1"/>
  <c r="I36" i="34" a="1"/>
  <c r="I36" i="34" s="1"/>
  <c r="I35" i="34" a="1"/>
  <c r="I35" i="34" s="1"/>
  <c r="I34" i="34" a="1"/>
  <c r="I34" i="34" s="1"/>
  <c r="I33" i="34" a="1"/>
  <c r="I33" i="34" s="1"/>
  <c r="I32" i="34" a="1"/>
  <c r="I32" i="34" s="1"/>
  <c r="I31" i="34" a="1"/>
  <c r="I31" i="34" s="1"/>
  <c r="I30" i="34" a="1"/>
  <c r="I30" i="34" s="1"/>
  <c r="I29" i="34" a="1"/>
  <c r="I29" i="34" s="1"/>
  <c r="I28" i="34" a="1"/>
  <c r="I28" i="34" s="1"/>
  <c r="I27" i="34" a="1"/>
  <c r="I27" i="34" s="1"/>
  <c r="I26" i="34" a="1"/>
  <c r="I26" i="34" s="1"/>
  <c r="I25" i="34" a="1"/>
  <c r="I25" i="34" s="1"/>
  <c r="I24" i="34" a="1"/>
  <c r="I24" i="34" s="1"/>
  <c r="I23" i="34" a="1"/>
  <c r="I23" i="34" s="1"/>
  <c r="I22" i="34" a="1"/>
  <c r="I22" i="34" s="1"/>
  <c r="I21" i="34" a="1"/>
  <c r="I21" i="34" s="1"/>
  <c r="I20" i="34" a="1"/>
  <c r="I20" i="34" s="1"/>
  <c r="I19" i="34" a="1"/>
  <c r="I19" i="34" s="1"/>
  <c r="I18" i="34" a="1"/>
  <c r="I18" i="34" s="1"/>
  <c r="I17" i="34" a="1"/>
  <c r="I17" i="34" s="1"/>
  <c r="I16" i="34" a="1"/>
  <c r="I16" i="34" s="1"/>
  <c r="I15" i="34" a="1"/>
  <c r="I15" i="34" s="1"/>
  <c r="I14" i="34" a="1"/>
  <c r="I14" i="34" s="1"/>
  <c r="I13" i="34" a="1"/>
  <c r="I13" i="34" s="1"/>
  <c r="I12" i="34" a="1"/>
  <c r="I12" i="34" s="1"/>
  <c r="I11" i="34" a="1"/>
  <c r="I11" i="34" s="1"/>
  <c r="I10" i="34" a="1"/>
  <c r="I10" i="34" s="1"/>
  <c r="M35" i="33"/>
  <c r="C13" i="34"/>
  <c r="G34" i="33" s="1"/>
  <c r="D8" i="33"/>
  <c r="D6" i="33"/>
  <c r="E34" i="33"/>
  <c r="J25" i="33"/>
  <c r="J24" i="33"/>
  <c r="J23" i="33"/>
  <c r="C92" i="33"/>
  <c r="C63" i="33"/>
  <c r="D7" i="33"/>
  <c r="C2" i="21"/>
  <c r="D85" i="33" s="1"/>
  <c r="C14" i="29"/>
  <c r="C13" i="29"/>
  <c r="C16" i="29"/>
  <c r="C25" i="34"/>
  <c r="L28" i="33" s="1"/>
  <c r="W55" i="27"/>
  <c r="B12" i="34" s="1"/>
  <c r="C5" i="34"/>
  <c r="D25" i="33" s="1"/>
  <c r="B15" i="34"/>
  <c r="C37" i="33" s="1"/>
  <c r="L89" i="27"/>
  <c r="M89" i="27"/>
  <c r="N89" i="27"/>
  <c r="O89" i="27"/>
  <c r="P89" i="27"/>
  <c r="Q89" i="27"/>
  <c r="R89" i="27"/>
  <c r="L90" i="27"/>
  <c r="M90" i="27"/>
  <c r="N90" i="27"/>
  <c r="O90" i="27"/>
  <c r="P90" i="27"/>
  <c r="Q90" i="27"/>
  <c r="R90" i="27"/>
  <c r="M88" i="27"/>
  <c r="N88" i="27"/>
  <c r="O88" i="27"/>
  <c r="P88" i="27"/>
  <c r="Q88" i="27"/>
  <c r="R88" i="27"/>
  <c r="L88" i="27"/>
  <c r="O6" i="33"/>
  <c r="O8" i="33"/>
  <c r="M667" i="21"/>
  <c r="M668" i="21"/>
  <c r="M669" i="21"/>
  <c r="M670" i="21"/>
  <c r="M671" i="21"/>
  <c r="M672" i="21"/>
  <c r="M673" i="21"/>
  <c r="M674" i="21"/>
  <c r="M675" i="21"/>
  <c r="M656" i="21"/>
  <c r="M657" i="21"/>
  <c r="M658" i="21"/>
  <c r="M659" i="21"/>
  <c r="M660" i="21"/>
  <c r="M661" i="21"/>
  <c r="M662" i="21"/>
  <c r="M663" i="21"/>
  <c r="M664" i="21"/>
  <c r="M645" i="21"/>
  <c r="M646" i="21"/>
  <c r="M647" i="21"/>
  <c r="M648" i="21"/>
  <c r="M649" i="21"/>
  <c r="M650" i="21"/>
  <c r="M651" i="21"/>
  <c r="M652" i="21"/>
  <c r="M653" i="21"/>
  <c r="M634" i="21"/>
  <c r="M635" i="21"/>
  <c r="M636" i="21"/>
  <c r="M637" i="21"/>
  <c r="M638" i="21"/>
  <c r="M639" i="21"/>
  <c r="M640" i="21"/>
  <c r="M641" i="21"/>
  <c r="M642" i="21"/>
  <c r="M623" i="21"/>
  <c r="G623" i="21" s="1"/>
  <c r="M624" i="21"/>
  <c r="G624" i="21" s="1"/>
  <c r="M625" i="21"/>
  <c r="G625" i="21" s="1"/>
  <c r="M626" i="21"/>
  <c r="D626" i="21" s="1"/>
  <c r="M627" i="21"/>
  <c r="G627" i="21" s="1"/>
  <c r="M628" i="21"/>
  <c r="G628" i="21" s="1"/>
  <c r="M629" i="21"/>
  <c r="G629" i="21" s="1"/>
  <c r="M630" i="21"/>
  <c r="G630" i="21" s="1"/>
  <c r="M631" i="21"/>
  <c r="G631" i="21" s="1"/>
  <c r="M612" i="21"/>
  <c r="G612" i="21" s="1"/>
  <c r="M613" i="21"/>
  <c r="G613" i="21" s="1"/>
  <c r="M614" i="21"/>
  <c r="G614" i="21" s="1"/>
  <c r="M615" i="21"/>
  <c r="G615" i="21" s="1"/>
  <c r="M616" i="21"/>
  <c r="D616" i="21" s="1"/>
  <c r="M617" i="21"/>
  <c r="G617" i="21" s="1"/>
  <c r="M618" i="21"/>
  <c r="D618" i="21" s="1"/>
  <c r="M619" i="21"/>
  <c r="G619" i="21" s="1"/>
  <c r="M620" i="21"/>
  <c r="D620" i="21" s="1"/>
  <c r="M601" i="21"/>
  <c r="G601" i="21" s="1"/>
  <c r="M602" i="21"/>
  <c r="D602" i="21" s="1"/>
  <c r="M603" i="21"/>
  <c r="G603" i="21" s="1"/>
  <c r="M604" i="21"/>
  <c r="D604" i="21" s="1"/>
  <c r="M605" i="21"/>
  <c r="D605" i="21" s="1"/>
  <c r="M606" i="21"/>
  <c r="G606" i="21" s="1"/>
  <c r="M607" i="21"/>
  <c r="D607" i="21" s="1"/>
  <c r="M608" i="21"/>
  <c r="G608" i="21" s="1"/>
  <c r="M609" i="21"/>
  <c r="G609" i="21" s="1"/>
  <c r="M590" i="21"/>
  <c r="M591" i="21"/>
  <c r="M592" i="21"/>
  <c r="M593" i="21"/>
  <c r="M594" i="21"/>
  <c r="M595" i="21"/>
  <c r="M596" i="21"/>
  <c r="M597" i="21"/>
  <c r="M598" i="21"/>
  <c r="M579" i="21"/>
  <c r="M580" i="21"/>
  <c r="M581" i="21"/>
  <c r="M582" i="21"/>
  <c r="M583" i="21"/>
  <c r="M584" i="21"/>
  <c r="M585" i="21"/>
  <c r="M586" i="21"/>
  <c r="M587" i="21"/>
  <c r="M568" i="21"/>
  <c r="M569" i="21"/>
  <c r="M570" i="21"/>
  <c r="M571" i="21"/>
  <c r="M572" i="21"/>
  <c r="M573" i="21"/>
  <c r="M574" i="21"/>
  <c r="M575" i="21"/>
  <c r="M576" i="21"/>
  <c r="M557" i="21"/>
  <c r="M558" i="21"/>
  <c r="M559" i="21"/>
  <c r="M560" i="21"/>
  <c r="M561" i="21"/>
  <c r="M562" i="21"/>
  <c r="M563" i="21"/>
  <c r="M564" i="21"/>
  <c r="M565" i="21"/>
  <c r="M546" i="21"/>
  <c r="M547" i="21"/>
  <c r="M548" i="21"/>
  <c r="M549" i="21"/>
  <c r="M550" i="21"/>
  <c r="M551" i="21"/>
  <c r="M552" i="21"/>
  <c r="M553" i="21"/>
  <c r="M554" i="21"/>
  <c r="M535" i="21"/>
  <c r="M536" i="21"/>
  <c r="M537" i="21"/>
  <c r="M538" i="21"/>
  <c r="M539" i="21"/>
  <c r="M540" i="21"/>
  <c r="M541" i="21"/>
  <c r="M542" i="21"/>
  <c r="M543" i="21"/>
  <c r="M524" i="21"/>
  <c r="M525" i="21"/>
  <c r="M526" i="21"/>
  <c r="M527" i="21"/>
  <c r="M528" i="21"/>
  <c r="M529" i="21"/>
  <c r="M530" i="21"/>
  <c r="M531" i="21"/>
  <c r="M532" i="21"/>
  <c r="M513" i="21"/>
  <c r="M514" i="21"/>
  <c r="M515" i="21"/>
  <c r="M516" i="21"/>
  <c r="M517" i="21"/>
  <c r="M518" i="21"/>
  <c r="M519" i="21"/>
  <c r="M520" i="21"/>
  <c r="M521" i="21"/>
  <c r="M622" i="21"/>
  <c r="D622" i="21" s="1"/>
  <c r="M611" i="21"/>
  <c r="G611" i="21" s="1"/>
  <c r="M600" i="21"/>
  <c r="D600" i="21" s="1"/>
  <c r="R631" i="21"/>
  <c r="R630" i="21"/>
  <c r="R629" i="21"/>
  <c r="R628" i="21"/>
  <c r="R627" i="21"/>
  <c r="R626" i="21"/>
  <c r="R625" i="21"/>
  <c r="R624" i="21"/>
  <c r="R623" i="21"/>
  <c r="R622" i="21"/>
  <c r="R621" i="21"/>
  <c r="P621" i="21"/>
  <c r="R620" i="21"/>
  <c r="R619" i="21"/>
  <c r="R618" i="21"/>
  <c r="R617" i="21"/>
  <c r="R616" i="21"/>
  <c r="R615" i="21"/>
  <c r="R614" i="21"/>
  <c r="R613" i="21"/>
  <c r="R612" i="21"/>
  <c r="R611" i="21"/>
  <c r="R610" i="21"/>
  <c r="P610" i="21"/>
  <c r="R609" i="21"/>
  <c r="R608" i="21"/>
  <c r="R607" i="21"/>
  <c r="R606" i="21"/>
  <c r="R605" i="21"/>
  <c r="R604" i="21"/>
  <c r="R603" i="21"/>
  <c r="R602" i="21"/>
  <c r="R601" i="21"/>
  <c r="R600" i="21"/>
  <c r="R599" i="21"/>
  <c r="P599" i="21"/>
  <c r="M666" i="21"/>
  <c r="M655" i="21"/>
  <c r="M644" i="21"/>
  <c r="M633" i="21"/>
  <c r="M589" i="21"/>
  <c r="M578" i="21"/>
  <c r="M567" i="21"/>
  <c r="M556" i="21"/>
  <c r="M545" i="21"/>
  <c r="M534" i="21"/>
  <c r="M523" i="21"/>
  <c r="M512" i="21"/>
  <c r="M500" i="21"/>
  <c r="M501" i="21"/>
  <c r="M502" i="21"/>
  <c r="M503" i="21"/>
  <c r="M504" i="21"/>
  <c r="M505" i="21"/>
  <c r="M506" i="21"/>
  <c r="M507" i="21"/>
  <c r="M508" i="21"/>
  <c r="M499" i="21"/>
  <c r="M489" i="21"/>
  <c r="M490" i="21"/>
  <c r="M491" i="21"/>
  <c r="M492" i="21"/>
  <c r="M493" i="21"/>
  <c r="M494" i="21"/>
  <c r="M495" i="21"/>
  <c r="M496" i="21"/>
  <c r="M497" i="21"/>
  <c r="M488" i="21"/>
  <c r="M478" i="21"/>
  <c r="M479" i="21"/>
  <c r="M480" i="21"/>
  <c r="M481" i="21"/>
  <c r="M482" i="21"/>
  <c r="M483" i="21"/>
  <c r="M484" i="21"/>
  <c r="M485" i="21"/>
  <c r="M486" i="21"/>
  <c r="M477" i="21"/>
  <c r="M467" i="21"/>
  <c r="M468" i="21"/>
  <c r="M469" i="21"/>
  <c r="M470" i="21"/>
  <c r="M471" i="21"/>
  <c r="M472" i="21"/>
  <c r="M473" i="21"/>
  <c r="M474" i="21"/>
  <c r="M475" i="21"/>
  <c r="M466" i="21"/>
  <c r="M456" i="21"/>
  <c r="M457" i="21"/>
  <c r="M458" i="21"/>
  <c r="M459" i="21"/>
  <c r="M460" i="21"/>
  <c r="M461" i="21"/>
  <c r="M462" i="21"/>
  <c r="M463" i="21"/>
  <c r="M464" i="21"/>
  <c r="M455" i="21"/>
  <c r="M445" i="21"/>
  <c r="M446" i="21"/>
  <c r="M447" i="21"/>
  <c r="M448" i="21"/>
  <c r="M449" i="21"/>
  <c r="M450" i="21"/>
  <c r="M451" i="21"/>
  <c r="M452" i="21"/>
  <c r="M453" i="21"/>
  <c r="M444" i="21"/>
  <c r="M434" i="21"/>
  <c r="M435" i="21"/>
  <c r="M436" i="21"/>
  <c r="M437" i="21"/>
  <c r="M438" i="21"/>
  <c r="M439" i="21"/>
  <c r="M440" i="21"/>
  <c r="M441" i="21"/>
  <c r="M442" i="21"/>
  <c r="M433" i="21"/>
  <c r="M422" i="21"/>
  <c r="G422" i="21" s="1"/>
  <c r="M423" i="21"/>
  <c r="G423" i="21" s="1"/>
  <c r="M424" i="21"/>
  <c r="G424" i="21" s="1"/>
  <c r="M425" i="21"/>
  <c r="G425" i="21" s="1"/>
  <c r="M426" i="21"/>
  <c r="G426" i="21" s="1"/>
  <c r="M427" i="21"/>
  <c r="G427" i="21" s="1"/>
  <c r="M428" i="21"/>
  <c r="G428" i="21" s="1"/>
  <c r="M429" i="21"/>
  <c r="G429" i="21" s="1"/>
  <c r="M430" i="21"/>
  <c r="G430" i="21" s="1"/>
  <c r="M431" i="21"/>
  <c r="G431" i="21" s="1"/>
  <c r="M412" i="21"/>
  <c r="G412" i="21" s="1"/>
  <c r="M413" i="21"/>
  <c r="G413" i="21" s="1"/>
  <c r="M414" i="21"/>
  <c r="D414" i="21" s="1"/>
  <c r="M415" i="21"/>
  <c r="G415" i="21" s="1"/>
  <c r="M416" i="21"/>
  <c r="D416" i="21" s="1"/>
  <c r="M417" i="21"/>
  <c r="G417" i="21" s="1"/>
  <c r="M418" i="21"/>
  <c r="G418" i="21" s="1"/>
  <c r="M419" i="21"/>
  <c r="G419" i="21" s="1"/>
  <c r="M420" i="21"/>
  <c r="D420" i="21" s="1"/>
  <c r="M411" i="21"/>
  <c r="G411" i="21" s="1"/>
  <c r="M401" i="21"/>
  <c r="G401" i="21" s="1"/>
  <c r="M402" i="21"/>
  <c r="D402" i="21" s="1"/>
  <c r="M403" i="21"/>
  <c r="G403" i="21" s="1"/>
  <c r="M404" i="21"/>
  <c r="D404" i="21" s="1"/>
  <c r="M405" i="21"/>
  <c r="G405" i="21" s="1"/>
  <c r="M406" i="21"/>
  <c r="G406" i="21" s="1"/>
  <c r="M407" i="21"/>
  <c r="D407" i="21" s="1"/>
  <c r="M408" i="21"/>
  <c r="D408" i="21" s="1"/>
  <c r="M409" i="21"/>
  <c r="G409" i="21" s="1"/>
  <c r="M400" i="21"/>
  <c r="D400" i="21" s="1"/>
  <c r="R431" i="21"/>
  <c r="R430" i="21"/>
  <c r="R429" i="21"/>
  <c r="R428" i="21"/>
  <c r="R427" i="21"/>
  <c r="R426" i="21"/>
  <c r="R425" i="21"/>
  <c r="R424" i="21"/>
  <c r="R423" i="21"/>
  <c r="R422" i="21"/>
  <c r="R421" i="21"/>
  <c r="P421" i="21"/>
  <c r="R420" i="21"/>
  <c r="R419" i="21"/>
  <c r="R418" i="21"/>
  <c r="R417" i="21"/>
  <c r="R416" i="21"/>
  <c r="R415" i="21"/>
  <c r="R414" i="21"/>
  <c r="R413" i="21"/>
  <c r="R412" i="21"/>
  <c r="R411" i="21"/>
  <c r="R410" i="21"/>
  <c r="P410" i="21"/>
  <c r="R409" i="21"/>
  <c r="R408" i="21"/>
  <c r="R407" i="21"/>
  <c r="R406" i="21"/>
  <c r="R405" i="21"/>
  <c r="R404" i="21"/>
  <c r="R403" i="21"/>
  <c r="R402" i="21"/>
  <c r="R401" i="21"/>
  <c r="R400" i="21"/>
  <c r="R399" i="21"/>
  <c r="P399" i="21"/>
  <c r="M390" i="21"/>
  <c r="M391" i="21"/>
  <c r="M392" i="21"/>
  <c r="M393" i="21"/>
  <c r="M394" i="21"/>
  <c r="M395" i="21"/>
  <c r="M396" i="21"/>
  <c r="M397" i="21"/>
  <c r="M398" i="21"/>
  <c r="M389" i="21"/>
  <c r="M379" i="21"/>
  <c r="M380" i="21"/>
  <c r="M381" i="21"/>
  <c r="M382" i="21"/>
  <c r="M383" i="21"/>
  <c r="M384" i="21"/>
  <c r="M385" i="21"/>
  <c r="M386" i="21"/>
  <c r="M387" i="21"/>
  <c r="M368" i="21"/>
  <c r="M369" i="21"/>
  <c r="M370" i="21"/>
  <c r="M371" i="21"/>
  <c r="M372" i="21"/>
  <c r="M373" i="21"/>
  <c r="M374" i="21"/>
  <c r="M375" i="21"/>
  <c r="M376" i="21"/>
  <c r="M357" i="21"/>
  <c r="M358" i="21"/>
  <c r="M359" i="21"/>
  <c r="M360" i="21"/>
  <c r="M361" i="21"/>
  <c r="M362" i="21"/>
  <c r="M363" i="21"/>
  <c r="M364" i="21"/>
  <c r="M365" i="21"/>
  <c r="M378" i="21"/>
  <c r="M367" i="21"/>
  <c r="M356" i="21"/>
  <c r="M346" i="21"/>
  <c r="M347" i="21"/>
  <c r="M348" i="21"/>
  <c r="M349" i="21"/>
  <c r="M350" i="21"/>
  <c r="M351" i="21"/>
  <c r="M352" i="21"/>
  <c r="M353" i="21"/>
  <c r="M354" i="21"/>
  <c r="M345" i="21"/>
  <c r="M333" i="21"/>
  <c r="M334" i="21"/>
  <c r="M335" i="21"/>
  <c r="M336" i="21"/>
  <c r="M337" i="21"/>
  <c r="M338" i="21"/>
  <c r="M339" i="21"/>
  <c r="M340" i="21"/>
  <c r="M341" i="21"/>
  <c r="M332" i="21"/>
  <c r="M322" i="21"/>
  <c r="M323" i="21"/>
  <c r="M324" i="21"/>
  <c r="M325" i="21"/>
  <c r="M326" i="21"/>
  <c r="M327" i="21"/>
  <c r="M328" i="21"/>
  <c r="M329" i="21"/>
  <c r="M330" i="21"/>
  <c r="M321" i="21"/>
  <c r="M311" i="21"/>
  <c r="M312" i="21"/>
  <c r="M313" i="21"/>
  <c r="M314" i="21"/>
  <c r="M315" i="21"/>
  <c r="M316" i="21"/>
  <c r="M317" i="21"/>
  <c r="M318" i="21"/>
  <c r="M319" i="21"/>
  <c r="M310" i="21"/>
  <c r="M300" i="21"/>
  <c r="M301" i="21"/>
  <c r="M302" i="21"/>
  <c r="M303" i="21"/>
  <c r="M304" i="21"/>
  <c r="M305" i="21"/>
  <c r="M306" i="21"/>
  <c r="M307" i="21"/>
  <c r="M308" i="21"/>
  <c r="M299" i="21"/>
  <c r="M289" i="21"/>
  <c r="M290" i="21"/>
  <c r="M291" i="21"/>
  <c r="M292" i="21"/>
  <c r="M293" i="21"/>
  <c r="M294" i="21"/>
  <c r="M295" i="21"/>
  <c r="M296" i="21"/>
  <c r="M297" i="21"/>
  <c r="M288" i="21"/>
  <c r="M278" i="21"/>
  <c r="M279" i="21"/>
  <c r="M280" i="21"/>
  <c r="M281" i="21"/>
  <c r="M282" i="21"/>
  <c r="M283" i="21"/>
  <c r="M284" i="21"/>
  <c r="M285" i="21"/>
  <c r="M286" i="21"/>
  <c r="M277" i="21"/>
  <c r="M267" i="21"/>
  <c r="M268" i="21"/>
  <c r="M269" i="21"/>
  <c r="M270" i="21"/>
  <c r="M271" i="21"/>
  <c r="M272" i="21"/>
  <c r="M273" i="21"/>
  <c r="M274" i="21"/>
  <c r="M275" i="21"/>
  <c r="M266" i="21"/>
  <c r="M256" i="21"/>
  <c r="M257" i="21"/>
  <c r="M258" i="21"/>
  <c r="M259" i="21"/>
  <c r="M260" i="21"/>
  <c r="M261" i="21"/>
  <c r="M262" i="21"/>
  <c r="M263" i="21"/>
  <c r="M264" i="21"/>
  <c r="M255" i="21"/>
  <c r="M245" i="21"/>
  <c r="M246" i="21"/>
  <c r="M247" i="21"/>
  <c r="M248" i="21"/>
  <c r="M249" i="21"/>
  <c r="M250" i="21"/>
  <c r="M251" i="21"/>
  <c r="M252" i="21"/>
  <c r="M253" i="21"/>
  <c r="M244" i="21"/>
  <c r="M234" i="21"/>
  <c r="M235" i="21"/>
  <c r="M236" i="21"/>
  <c r="M237" i="21"/>
  <c r="M238" i="21"/>
  <c r="M239" i="21"/>
  <c r="M240" i="21"/>
  <c r="M241" i="21"/>
  <c r="M242" i="21"/>
  <c r="M233" i="21"/>
  <c r="M152" i="21"/>
  <c r="G152" i="21" s="1"/>
  <c r="M144" i="21"/>
  <c r="G144" i="21" s="1"/>
  <c r="M145" i="21"/>
  <c r="G145" i="21" s="1"/>
  <c r="M146" i="21"/>
  <c r="G146" i="21" s="1"/>
  <c r="M147" i="21"/>
  <c r="D147" i="21" s="1"/>
  <c r="M148" i="21"/>
  <c r="G148" i="21" s="1"/>
  <c r="M149" i="21"/>
  <c r="G149" i="21" s="1"/>
  <c r="M150" i="21"/>
  <c r="G150" i="21" s="1"/>
  <c r="M151" i="21"/>
  <c r="G151" i="21" s="1"/>
  <c r="M143" i="21"/>
  <c r="D143" i="21" s="1"/>
  <c r="R152" i="21"/>
  <c r="R151" i="21"/>
  <c r="R150" i="21"/>
  <c r="R149" i="21"/>
  <c r="R148" i="21"/>
  <c r="R147" i="21"/>
  <c r="R146" i="21"/>
  <c r="R145" i="21"/>
  <c r="R144" i="21"/>
  <c r="R143" i="21"/>
  <c r="R142" i="21"/>
  <c r="P142" i="21"/>
  <c r="M190" i="21"/>
  <c r="G190" i="21" s="1"/>
  <c r="M191" i="21"/>
  <c r="D191" i="21" s="1"/>
  <c r="M192" i="21"/>
  <c r="G192" i="21" s="1"/>
  <c r="M193" i="21"/>
  <c r="D193" i="21" s="1"/>
  <c r="M194" i="21"/>
  <c r="D194" i="21" s="1"/>
  <c r="M195" i="21"/>
  <c r="D195" i="21" s="1"/>
  <c r="M196" i="21"/>
  <c r="G196" i="21" s="1"/>
  <c r="M197" i="21"/>
  <c r="G197" i="21" s="1"/>
  <c r="M198" i="21"/>
  <c r="G198" i="21" s="1"/>
  <c r="M201" i="21"/>
  <c r="G201" i="21" s="1"/>
  <c r="M202" i="21"/>
  <c r="G202" i="21" s="1"/>
  <c r="M203" i="21"/>
  <c r="G203" i="21" s="1"/>
  <c r="M204" i="21"/>
  <c r="G204" i="21" s="1"/>
  <c r="M205" i="21"/>
  <c r="G205" i="21" s="1"/>
  <c r="M206" i="21"/>
  <c r="G206" i="21" s="1"/>
  <c r="M207" i="21"/>
  <c r="G207" i="21" s="1"/>
  <c r="M208" i="21"/>
  <c r="G208" i="21" s="1"/>
  <c r="M209" i="21"/>
  <c r="G209" i="21" s="1"/>
  <c r="M200" i="21"/>
  <c r="G200" i="21" s="1"/>
  <c r="M189" i="21"/>
  <c r="D189" i="21" s="1"/>
  <c r="R209" i="21"/>
  <c r="R208" i="21"/>
  <c r="R207" i="21"/>
  <c r="R206" i="21"/>
  <c r="R205" i="21"/>
  <c r="R204" i="21"/>
  <c r="R203" i="21"/>
  <c r="R202" i="21"/>
  <c r="R201" i="21"/>
  <c r="R200" i="21"/>
  <c r="R199" i="21"/>
  <c r="P199" i="21"/>
  <c r="R198" i="21"/>
  <c r="R197" i="21"/>
  <c r="R196" i="21"/>
  <c r="R195" i="21"/>
  <c r="R194" i="21"/>
  <c r="R193" i="21"/>
  <c r="R192" i="21"/>
  <c r="R191" i="21"/>
  <c r="R190" i="21"/>
  <c r="R189" i="21"/>
  <c r="R188" i="21"/>
  <c r="P188" i="21"/>
  <c r="M223" i="21"/>
  <c r="M224" i="21"/>
  <c r="M225" i="21"/>
  <c r="M226" i="21"/>
  <c r="M227" i="21"/>
  <c r="M228" i="21"/>
  <c r="M229" i="21"/>
  <c r="M230" i="21"/>
  <c r="M231" i="21"/>
  <c r="M222" i="21"/>
  <c r="M212" i="21"/>
  <c r="M213" i="21"/>
  <c r="M214" i="21"/>
  <c r="M215" i="21"/>
  <c r="M216" i="21"/>
  <c r="M217" i="21"/>
  <c r="M218" i="21"/>
  <c r="M219" i="21"/>
  <c r="M220" i="21"/>
  <c r="M211" i="21"/>
  <c r="M179" i="21"/>
  <c r="M180" i="21"/>
  <c r="M181" i="21"/>
  <c r="M182" i="21"/>
  <c r="M183" i="21"/>
  <c r="M184" i="21"/>
  <c r="M185" i="21"/>
  <c r="M186" i="21"/>
  <c r="M187" i="21"/>
  <c r="M178" i="21"/>
  <c r="M166" i="21"/>
  <c r="M167" i="21"/>
  <c r="M168" i="21"/>
  <c r="M169" i="21"/>
  <c r="M170" i="21"/>
  <c r="M171" i="21"/>
  <c r="M172" i="21"/>
  <c r="M173" i="21"/>
  <c r="M174" i="21"/>
  <c r="M165" i="21"/>
  <c r="M155" i="21"/>
  <c r="M156" i="21"/>
  <c r="M157" i="21"/>
  <c r="M158" i="21"/>
  <c r="M159" i="21"/>
  <c r="M160" i="21"/>
  <c r="M161" i="21"/>
  <c r="M162" i="21"/>
  <c r="M163" i="21"/>
  <c r="M154" i="21"/>
  <c r="M133" i="21"/>
  <c r="M134" i="21"/>
  <c r="M135" i="21"/>
  <c r="M136" i="21"/>
  <c r="M137" i="21"/>
  <c r="M138" i="21"/>
  <c r="M139" i="21"/>
  <c r="M140" i="21"/>
  <c r="M141" i="21"/>
  <c r="M132" i="21"/>
  <c r="M122" i="21"/>
  <c r="M123" i="21"/>
  <c r="M124" i="21"/>
  <c r="M125" i="21"/>
  <c r="M126" i="21"/>
  <c r="M127" i="21"/>
  <c r="M128" i="21"/>
  <c r="M129" i="21"/>
  <c r="M130" i="21"/>
  <c r="M121" i="21"/>
  <c r="M111" i="21"/>
  <c r="M112" i="21"/>
  <c r="M113" i="21"/>
  <c r="M114" i="21"/>
  <c r="M115" i="21"/>
  <c r="M116" i="21"/>
  <c r="M117" i="21"/>
  <c r="M118" i="21"/>
  <c r="M119" i="21"/>
  <c r="M110" i="21"/>
  <c r="M100" i="21"/>
  <c r="M101" i="21"/>
  <c r="M102" i="21"/>
  <c r="M103" i="21"/>
  <c r="M104" i="21"/>
  <c r="M105" i="21"/>
  <c r="M106" i="21"/>
  <c r="M107" i="21"/>
  <c r="M108" i="21"/>
  <c r="M99" i="21"/>
  <c r="M89" i="21"/>
  <c r="M90" i="21"/>
  <c r="M91" i="21"/>
  <c r="M92" i="21"/>
  <c r="M93" i="21"/>
  <c r="M94" i="21"/>
  <c r="M95" i="21"/>
  <c r="M96" i="21"/>
  <c r="M97" i="21"/>
  <c r="M88" i="21"/>
  <c r="M78" i="21"/>
  <c r="M79" i="21"/>
  <c r="M80" i="21"/>
  <c r="M81" i="21"/>
  <c r="M82" i="21"/>
  <c r="M83" i="21"/>
  <c r="M84" i="21"/>
  <c r="M85" i="21"/>
  <c r="M86" i="21"/>
  <c r="M77" i="21"/>
  <c r="M67" i="21"/>
  <c r="M68" i="21"/>
  <c r="M69" i="21"/>
  <c r="M70" i="21"/>
  <c r="M71" i="21"/>
  <c r="M72" i="21"/>
  <c r="M73" i="21"/>
  <c r="M74" i="21"/>
  <c r="M75" i="21"/>
  <c r="M66" i="21"/>
  <c r="M56" i="21"/>
  <c r="M57" i="21"/>
  <c r="M58" i="21"/>
  <c r="M59" i="21"/>
  <c r="M60" i="21"/>
  <c r="M61" i="21"/>
  <c r="M62" i="21"/>
  <c r="M63" i="21"/>
  <c r="M64" i="21"/>
  <c r="M55" i="21"/>
  <c r="M45" i="21"/>
  <c r="G45" i="21" s="1"/>
  <c r="M46" i="21"/>
  <c r="G46" i="21" s="1"/>
  <c r="M47" i="21"/>
  <c r="G47" i="21" s="1"/>
  <c r="M48" i="21"/>
  <c r="G48" i="21" s="1"/>
  <c r="M49" i="21"/>
  <c r="G49" i="21" s="1"/>
  <c r="M50" i="21"/>
  <c r="G50" i="21" s="1"/>
  <c r="M51" i="21"/>
  <c r="G51" i="21" s="1"/>
  <c r="M52" i="21"/>
  <c r="G52" i="21" s="1"/>
  <c r="M53" i="21"/>
  <c r="G53" i="21" s="1"/>
  <c r="M41" i="21"/>
  <c r="G41" i="21" s="1"/>
  <c r="M42" i="21"/>
  <c r="G42" i="21" s="1"/>
  <c r="R53" i="21"/>
  <c r="R52" i="21"/>
  <c r="R51" i="21"/>
  <c r="R50" i="21"/>
  <c r="R49" i="21"/>
  <c r="R48" i="21"/>
  <c r="R47" i="21"/>
  <c r="R46" i="21"/>
  <c r="R45" i="21"/>
  <c r="R44" i="21"/>
  <c r="R43" i="21"/>
  <c r="P43" i="21"/>
  <c r="M43" i="21"/>
  <c r="R42" i="21"/>
  <c r="R41" i="21"/>
  <c r="R40" i="21"/>
  <c r="R39" i="21"/>
  <c r="R38" i="21"/>
  <c r="R37" i="21"/>
  <c r="R36" i="21"/>
  <c r="R35" i="21"/>
  <c r="R34" i="21"/>
  <c r="R33" i="21"/>
  <c r="P32" i="21"/>
  <c r="Q93" i="30" l="1"/>
  <c r="Q69" i="30"/>
  <c r="Q92" i="30"/>
  <c r="Q68" i="30"/>
  <c r="Q100" i="30"/>
  <c r="Q101" i="30"/>
  <c r="G626" i="21"/>
  <c r="D418" i="21"/>
  <c r="G616" i="21"/>
  <c r="G604" i="21"/>
  <c r="D628" i="21"/>
  <c r="D151" i="21"/>
  <c r="G195" i="21"/>
  <c r="D426" i="21"/>
  <c r="D606" i="21"/>
  <c r="D612" i="21"/>
  <c r="D412" i="21"/>
  <c r="G607" i="21"/>
  <c r="G618" i="21"/>
  <c r="G147" i="21"/>
  <c r="G189" i="21"/>
  <c r="G420" i="21"/>
  <c r="G620" i="21"/>
  <c r="D409" i="21"/>
  <c r="D422" i="21"/>
  <c r="G400" i="21"/>
  <c r="G404" i="21"/>
  <c r="D601" i="21"/>
  <c r="G605" i="21"/>
  <c r="D609" i="21"/>
  <c r="D624" i="21"/>
  <c r="D430" i="21"/>
  <c r="D401" i="21"/>
  <c r="G622" i="21"/>
  <c r="D630" i="21"/>
  <c r="D614" i="21"/>
  <c r="G602" i="21"/>
  <c r="D603" i="21"/>
  <c r="D608" i="21"/>
  <c r="G600" i="21"/>
  <c r="D406" i="21"/>
  <c r="D403" i="21"/>
  <c r="G416" i="21"/>
  <c r="D424" i="21"/>
  <c r="D623" i="21"/>
  <c r="D625" i="21"/>
  <c r="D627" i="21"/>
  <c r="D629" i="21"/>
  <c r="D631" i="21"/>
  <c r="D611" i="21"/>
  <c r="D613" i="21"/>
  <c r="D615" i="21"/>
  <c r="D617" i="21"/>
  <c r="D619" i="21"/>
  <c r="D428" i="21"/>
  <c r="G414" i="21"/>
  <c r="G402" i="21"/>
  <c r="G407" i="21"/>
  <c r="D405" i="21"/>
  <c r="G408" i="21"/>
  <c r="G421" i="21"/>
  <c r="H421" i="21" s="1"/>
  <c r="D197" i="21"/>
  <c r="D149" i="21"/>
  <c r="G194" i="21"/>
  <c r="D423" i="21"/>
  <c r="D425" i="21"/>
  <c r="D427" i="21"/>
  <c r="D429" i="21"/>
  <c r="D431" i="21"/>
  <c r="D411" i="21"/>
  <c r="D413" i="21"/>
  <c r="D415" i="21"/>
  <c r="D417" i="21"/>
  <c r="D419" i="21"/>
  <c r="D196" i="21"/>
  <c r="D145" i="21"/>
  <c r="G143" i="21"/>
  <c r="G193" i="21"/>
  <c r="D144" i="21"/>
  <c r="D146" i="21"/>
  <c r="D148" i="21"/>
  <c r="D150" i="21"/>
  <c r="D152" i="21"/>
  <c r="D192" i="21"/>
  <c r="D190" i="21"/>
  <c r="D198" i="21"/>
  <c r="G191" i="21"/>
  <c r="G199" i="21"/>
  <c r="H199" i="21" s="1"/>
  <c r="D200" i="21"/>
  <c r="D202" i="21"/>
  <c r="D204" i="21"/>
  <c r="D206" i="21"/>
  <c r="D208" i="21"/>
  <c r="D201" i="21"/>
  <c r="D203" i="21"/>
  <c r="D205" i="21"/>
  <c r="D207" i="21"/>
  <c r="D209" i="21"/>
  <c r="D42" i="21"/>
  <c r="D46" i="21"/>
  <c r="D48" i="21"/>
  <c r="D50" i="21"/>
  <c r="D52" i="21"/>
  <c r="D45" i="21"/>
  <c r="D47" i="21"/>
  <c r="D49" i="21"/>
  <c r="D51" i="21"/>
  <c r="D53" i="21"/>
  <c r="D41" i="21"/>
  <c r="G621" i="21" l="1"/>
  <c r="H621" i="21" s="1"/>
  <c r="G610" i="21"/>
  <c r="H610" i="21" s="1"/>
  <c r="G142" i="21"/>
  <c r="H142" i="21" s="1"/>
  <c r="D621" i="21"/>
  <c r="E621" i="21" s="1"/>
  <c r="D599" i="21"/>
  <c r="E599" i="21" s="1"/>
  <c r="G188" i="21"/>
  <c r="H188" i="21" s="1"/>
  <c r="G410" i="21"/>
  <c r="H410" i="21" s="1"/>
  <c r="G599" i="21"/>
  <c r="H599" i="21" s="1"/>
  <c r="D610" i="21"/>
  <c r="E610" i="21" s="1"/>
  <c r="D399" i="21"/>
  <c r="E399" i="21" s="1"/>
  <c r="G399" i="21"/>
  <c r="H399" i="21" s="1"/>
  <c r="D421" i="21"/>
  <c r="E421" i="21" s="1"/>
  <c r="D410" i="21"/>
  <c r="E410" i="21" s="1"/>
  <c r="D142" i="21"/>
  <c r="E142" i="21" s="1"/>
  <c r="D188" i="21"/>
  <c r="E188" i="21" s="1"/>
  <c r="D199" i="21"/>
  <c r="E199" i="21" s="1"/>
  <c r="D690" i="21" l="1"/>
  <c r="D687" i="21"/>
  <c r="D686" i="21"/>
  <c r="D685" i="21"/>
  <c r="O10" i="34" s="1" a="1"/>
  <c r="O10" i="34" s="1"/>
  <c r="K73" i="33" s="1"/>
  <c r="R11" i="21" l="1"/>
  <c r="B85" i="27"/>
  <c r="C85" i="27"/>
  <c r="D85" i="27"/>
  <c r="E85" i="27"/>
  <c r="F85" i="27"/>
  <c r="G85" i="27"/>
  <c r="H85" i="27"/>
  <c r="AH72" i="27"/>
  <c r="AG72" i="27"/>
  <c r="E33" i="33" l="1"/>
  <c r="AM7" i="27" l="1"/>
  <c r="C71" i="27"/>
  <c r="D71" i="27"/>
  <c r="F71" i="27"/>
  <c r="G71" i="27"/>
  <c r="H71" i="27"/>
  <c r="B71" i="27"/>
  <c r="AH17" i="27" l="1"/>
  <c r="T76" i="30" l="1"/>
  <c r="T40" i="30"/>
  <c r="P73" i="30"/>
  <c r="T90" i="30"/>
  <c r="T44" i="30"/>
  <c r="P47" i="30"/>
  <c r="P38" i="30"/>
  <c r="P71" i="30"/>
  <c r="T48" i="30"/>
  <c r="T54" i="30"/>
  <c r="T86" i="30"/>
  <c r="T98" i="30"/>
  <c r="P70" i="30"/>
  <c r="T58" i="30"/>
  <c r="T52" i="30"/>
  <c r="T72" i="30"/>
  <c r="T66" i="30"/>
  <c r="P46" i="30"/>
  <c r="P55" i="30"/>
  <c r="P41" i="30"/>
  <c r="P39" i="30"/>
  <c r="T62" i="30"/>
  <c r="T94" i="30"/>
  <c r="T80" i="30"/>
  <c r="AR7" i="27"/>
  <c r="AR6" i="27"/>
  <c r="O38" i="27"/>
  <c r="C16" i="34"/>
  <c r="AA45" i="27"/>
  <c r="A5" i="22"/>
  <c r="AC41" i="27" l="1"/>
  <c r="AC39" i="27"/>
  <c r="AC40" i="27"/>
  <c r="P79" i="30"/>
  <c r="P40" i="30"/>
  <c r="P65" i="30"/>
  <c r="P54" i="30"/>
  <c r="P49" i="30"/>
  <c r="P63" i="30"/>
  <c r="P64" i="30"/>
  <c r="P81" i="30"/>
  <c r="P87" i="30"/>
  <c r="P89" i="30"/>
  <c r="P95" i="30"/>
  <c r="T64" i="30"/>
  <c r="P97" i="30"/>
  <c r="P78" i="30"/>
  <c r="P62" i="30"/>
  <c r="P88" i="30"/>
  <c r="P80" i="30"/>
  <c r="P57" i="30"/>
  <c r="P94" i="30"/>
  <c r="P86" i="30"/>
  <c r="T84" i="30"/>
  <c r="T60" i="30"/>
  <c r="T88" i="30"/>
  <c r="P96" i="30"/>
  <c r="T96" i="30"/>
  <c r="P56" i="30"/>
  <c r="T56" i="30"/>
  <c r="P48" i="30"/>
  <c r="T92" i="30"/>
  <c r="T100" i="30"/>
  <c r="P72" i="30"/>
  <c r="T68" i="30"/>
  <c r="AQ16" i="27"/>
  <c r="D9" i="29" s="1"/>
  <c r="AQ15" i="27"/>
  <c r="B9" i="29" s="1"/>
  <c r="AQ17" i="27"/>
  <c r="C9" i="29" s="1"/>
  <c r="W37" i="34" s="1"/>
  <c r="X37" i="34" s="1"/>
  <c r="C3" i="21"/>
  <c r="AC38" i="27"/>
  <c r="AD38" i="27" s="1"/>
  <c r="S74" i="27"/>
  <c r="S75" i="27"/>
  <c r="S76" i="27"/>
  <c r="S79" i="27"/>
  <c r="S77" i="27"/>
  <c r="S78" i="27"/>
  <c r="P78" i="27"/>
  <c r="O75" i="27"/>
  <c r="P75" i="27"/>
  <c r="O74" i="27"/>
  <c r="O77" i="27"/>
  <c r="Q78" i="27"/>
  <c r="Q74" i="27"/>
  <c r="P74" i="27"/>
  <c r="P77" i="27"/>
  <c r="Q75" i="27"/>
  <c r="O79" i="27"/>
  <c r="Q76" i="27"/>
  <c r="O76" i="27"/>
  <c r="P79" i="27"/>
  <c r="Q77" i="27"/>
  <c r="P76" i="27"/>
  <c r="O78" i="27"/>
  <c r="Q79" i="27"/>
  <c r="D13" i="29"/>
  <c r="D14" i="29"/>
  <c r="B16" i="29"/>
  <c r="B14" i="29"/>
  <c r="B13" i="29"/>
  <c r="D16" i="29"/>
  <c r="AE38" i="27" l="1"/>
  <c r="D86" i="33"/>
  <c r="M79" i="27"/>
  <c r="R78" i="27"/>
  <c r="M75" i="27"/>
  <c r="L76" i="27"/>
  <c r="L79" i="27"/>
  <c r="L78" i="27"/>
  <c r="AD39" i="27"/>
  <c r="AD40" i="27" s="1"/>
  <c r="AD41" i="27" s="1"/>
  <c r="AE41" i="27" s="1"/>
  <c r="M77" i="27"/>
  <c r="R79" i="27"/>
  <c r="N76" i="27"/>
  <c r="M76" i="27"/>
  <c r="R77" i="27"/>
  <c r="N74" i="27"/>
  <c r="N78" i="27"/>
  <c r="L77" i="27"/>
  <c r="R76" i="27"/>
  <c r="R75" i="27"/>
  <c r="L74" i="27"/>
  <c r="M74" i="27"/>
  <c r="L75" i="27"/>
  <c r="N75" i="27"/>
  <c r="N77" i="27"/>
  <c r="N79" i="27"/>
  <c r="M78" i="27"/>
  <c r="R74" i="27"/>
  <c r="R13" i="21"/>
  <c r="R14" i="21"/>
  <c r="R15" i="21"/>
  <c r="R16" i="21"/>
  <c r="R17" i="21"/>
  <c r="R18" i="21"/>
  <c r="R19" i="21"/>
  <c r="R20" i="21"/>
  <c r="R21" i="21"/>
  <c r="R22" i="21"/>
  <c r="R23" i="21"/>
  <c r="R24" i="21"/>
  <c r="R25" i="21"/>
  <c r="R26" i="21"/>
  <c r="R27" i="21"/>
  <c r="R28" i="21"/>
  <c r="R29" i="21"/>
  <c r="R30" i="21"/>
  <c r="R31"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53" i="21"/>
  <c r="R154" i="21"/>
  <c r="R155" i="21"/>
  <c r="R156" i="21"/>
  <c r="R157" i="21"/>
  <c r="R158" i="21"/>
  <c r="R159" i="21"/>
  <c r="R160" i="21"/>
  <c r="R161" i="21"/>
  <c r="R162" i="21"/>
  <c r="R163" i="21"/>
  <c r="R164" i="21"/>
  <c r="R165" i="21"/>
  <c r="R166" i="21"/>
  <c r="R167" i="21"/>
  <c r="R168" i="21"/>
  <c r="R169" i="21"/>
  <c r="R170" i="21"/>
  <c r="R171" i="21"/>
  <c r="R172" i="21"/>
  <c r="R173" i="21"/>
  <c r="R174" i="21"/>
  <c r="R175" i="21"/>
  <c r="R176" i="21"/>
  <c r="R177" i="21"/>
  <c r="R178" i="21"/>
  <c r="R179" i="21"/>
  <c r="R180" i="21"/>
  <c r="R181" i="21"/>
  <c r="R182" i="21"/>
  <c r="R183" i="21"/>
  <c r="R184" i="21"/>
  <c r="R185" i="21"/>
  <c r="R186" i="21"/>
  <c r="R187" i="21"/>
  <c r="R210" i="21"/>
  <c r="R211" i="21"/>
  <c r="R212" i="21"/>
  <c r="R213" i="21"/>
  <c r="R214" i="21"/>
  <c r="R215" i="21"/>
  <c r="R216" i="21"/>
  <c r="R217" i="21"/>
  <c r="R218" i="21"/>
  <c r="R219" i="21"/>
  <c r="R220" i="21"/>
  <c r="R221" i="21"/>
  <c r="R222"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262" i="21"/>
  <c r="R263" i="21"/>
  <c r="R264" i="21"/>
  <c r="R265" i="21"/>
  <c r="R266" i="21"/>
  <c r="R267" i="21"/>
  <c r="R268" i="21"/>
  <c r="R269" i="21"/>
  <c r="R270" i="21"/>
  <c r="R271" i="21"/>
  <c r="R272" i="21"/>
  <c r="R273" i="21"/>
  <c r="R274" i="21"/>
  <c r="R275" i="21"/>
  <c r="R276" i="21"/>
  <c r="R277" i="21"/>
  <c r="R278" i="21"/>
  <c r="R279" i="21"/>
  <c r="R280" i="21"/>
  <c r="R281" i="21"/>
  <c r="R282" i="21"/>
  <c r="R283" i="21"/>
  <c r="R284" i="21"/>
  <c r="R285" i="21"/>
  <c r="R286" i="21"/>
  <c r="R287" i="21"/>
  <c r="R288" i="21"/>
  <c r="R289" i="21"/>
  <c r="R290" i="21"/>
  <c r="R291" i="21"/>
  <c r="R292" i="21"/>
  <c r="R293" i="21"/>
  <c r="R294" i="21"/>
  <c r="R295" i="21"/>
  <c r="R296" i="21"/>
  <c r="R297" i="21"/>
  <c r="R298" i="21"/>
  <c r="R299" i="21"/>
  <c r="R300" i="21"/>
  <c r="R301" i="21"/>
  <c r="R302" i="21"/>
  <c r="R303" i="21"/>
  <c r="R304" i="21"/>
  <c r="R305" i="21"/>
  <c r="R306" i="21"/>
  <c r="R307" i="21"/>
  <c r="R308" i="21"/>
  <c r="R309" i="21"/>
  <c r="R310" i="21"/>
  <c r="R311" i="21"/>
  <c r="R312" i="21"/>
  <c r="R313" i="21"/>
  <c r="R314" i="21"/>
  <c r="R315" i="21"/>
  <c r="R316" i="21"/>
  <c r="R317" i="21"/>
  <c r="R318" i="21"/>
  <c r="R319" i="21"/>
  <c r="R320" i="21"/>
  <c r="R321" i="21"/>
  <c r="R322" i="21"/>
  <c r="R323" i="21"/>
  <c r="R324" i="21"/>
  <c r="R325" i="21"/>
  <c r="R326" i="21"/>
  <c r="R327" i="21"/>
  <c r="R328" i="21"/>
  <c r="R329" i="21"/>
  <c r="R330" i="21"/>
  <c r="R331" i="21"/>
  <c r="R332" i="21"/>
  <c r="R333" i="21"/>
  <c r="R334" i="21"/>
  <c r="R335" i="21"/>
  <c r="R336" i="21"/>
  <c r="R337" i="21"/>
  <c r="R338" i="21"/>
  <c r="R339" i="21"/>
  <c r="R340" i="21"/>
  <c r="R341" i="21"/>
  <c r="R342" i="21"/>
  <c r="R343" i="21"/>
  <c r="R344" i="21"/>
  <c r="R345" i="21"/>
  <c r="R346" i="21"/>
  <c r="R347" i="21"/>
  <c r="R348" i="21"/>
  <c r="R349" i="21"/>
  <c r="R350" i="21"/>
  <c r="R351" i="21"/>
  <c r="R352" i="21"/>
  <c r="R353" i="21"/>
  <c r="R354" i="21"/>
  <c r="R355" i="21"/>
  <c r="R356" i="21"/>
  <c r="R357" i="21"/>
  <c r="R358" i="21"/>
  <c r="R359" i="21"/>
  <c r="R360" i="21"/>
  <c r="R361" i="21"/>
  <c r="R362" i="21"/>
  <c r="R363" i="21"/>
  <c r="R364" i="21"/>
  <c r="R365" i="21"/>
  <c r="R366" i="21"/>
  <c r="R367" i="21"/>
  <c r="R368" i="21"/>
  <c r="R369" i="21"/>
  <c r="R370" i="21"/>
  <c r="R371" i="21"/>
  <c r="R372" i="21"/>
  <c r="R373" i="21"/>
  <c r="R374" i="21"/>
  <c r="R375" i="21"/>
  <c r="R376" i="21"/>
  <c r="R377" i="21"/>
  <c r="R378" i="21"/>
  <c r="R379" i="21"/>
  <c r="R380" i="21"/>
  <c r="R381" i="21"/>
  <c r="R382" i="21"/>
  <c r="R383" i="21"/>
  <c r="R384" i="21"/>
  <c r="R385" i="21"/>
  <c r="R386" i="21"/>
  <c r="R387" i="21"/>
  <c r="R388" i="21"/>
  <c r="R389" i="21"/>
  <c r="R390" i="21"/>
  <c r="R391" i="21"/>
  <c r="R392" i="21"/>
  <c r="R393" i="21"/>
  <c r="R394" i="21"/>
  <c r="R395" i="21"/>
  <c r="R396" i="21"/>
  <c r="R397" i="21"/>
  <c r="R398" i="21"/>
  <c r="R432" i="21"/>
  <c r="R433" i="21"/>
  <c r="R434" i="21"/>
  <c r="R435" i="21"/>
  <c r="R436" i="21"/>
  <c r="R437" i="21"/>
  <c r="R438" i="21"/>
  <c r="R439" i="21"/>
  <c r="R440" i="21"/>
  <c r="R441" i="21"/>
  <c r="R442" i="21"/>
  <c r="R443" i="21"/>
  <c r="R444" i="21"/>
  <c r="R445" i="21"/>
  <c r="R446" i="21"/>
  <c r="R447" i="21"/>
  <c r="R448" i="21"/>
  <c r="R449" i="21"/>
  <c r="R450" i="21"/>
  <c r="R451" i="21"/>
  <c r="R452" i="21"/>
  <c r="R453" i="21"/>
  <c r="R454" i="21"/>
  <c r="R455" i="21"/>
  <c r="R456" i="21"/>
  <c r="R457" i="21"/>
  <c r="R458" i="21"/>
  <c r="R459" i="21"/>
  <c r="R460" i="21"/>
  <c r="R461" i="21"/>
  <c r="R462" i="21"/>
  <c r="R463" i="21"/>
  <c r="R464" i="21"/>
  <c r="R465" i="21"/>
  <c r="R466" i="21"/>
  <c r="R467" i="21"/>
  <c r="R468" i="21"/>
  <c r="R469" i="21"/>
  <c r="R470" i="21"/>
  <c r="R471" i="21"/>
  <c r="R472" i="21"/>
  <c r="R473" i="21"/>
  <c r="R474" i="21"/>
  <c r="R475" i="21"/>
  <c r="R476" i="21"/>
  <c r="R477" i="21"/>
  <c r="R478" i="21"/>
  <c r="R479" i="21"/>
  <c r="R480" i="21"/>
  <c r="R481" i="21"/>
  <c r="R482" i="21"/>
  <c r="R483" i="21"/>
  <c r="R484" i="21"/>
  <c r="R485" i="21"/>
  <c r="R486" i="21"/>
  <c r="R487" i="21"/>
  <c r="R488" i="21"/>
  <c r="R489" i="21"/>
  <c r="R490" i="21"/>
  <c r="R491" i="21"/>
  <c r="R492" i="21"/>
  <c r="R493" i="21"/>
  <c r="R494" i="21"/>
  <c r="R495" i="21"/>
  <c r="R496" i="21"/>
  <c r="R497" i="21"/>
  <c r="R498" i="21"/>
  <c r="R499" i="21"/>
  <c r="R500" i="21"/>
  <c r="R501" i="21"/>
  <c r="R502" i="21"/>
  <c r="R503" i="21"/>
  <c r="R504" i="21"/>
  <c r="R505" i="21"/>
  <c r="R506" i="21"/>
  <c r="R507" i="21"/>
  <c r="R508" i="21"/>
  <c r="R509" i="21"/>
  <c r="R510" i="21"/>
  <c r="R511" i="21"/>
  <c r="R512" i="21"/>
  <c r="R513" i="21"/>
  <c r="R514" i="21"/>
  <c r="R515" i="21"/>
  <c r="R516" i="21"/>
  <c r="R517" i="21"/>
  <c r="R518" i="21"/>
  <c r="R519" i="21"/>
  <c r="R520" i="21"/>
  <c r="R521" i="21"/>
  <c r="R522" i="21"/>
  <c r="R523" i="21"/>
  <c r="R524" i="21"/>
  <c r="R525" i="21"/>
  <c r="R526" i="21"/>
  <c r="R527" i="21"/>
  <c r="R528" i="21"/>
  <c r="R529" i="21"/>
  <c r="R530" i="21"/>
  <c r="R531" i="21"/>
  <c r="R532" i="21"/>
  <c r="R533" i="21"/>
  <c r="R534" i="21"/>
  <c r="R535" i="21"/>
  <c r="R536" i="21"/>
  <c r="R537" i="21"/>
  <c r="R538" i="21"/>
  <c r="R539" i="21"/>
  <c r="R540" i="21"/>
  <c r="R541" i="21"/>
  <c r="R542" i="21"/>
  <c r="R543" i="21"/>
  <c r="R544" i="21"/>
  <c r="R545" i="21"/>
  <c r="R546" i="21"/>
  <c r="R547" i="21"/>
  <c r="R548" i="21"/>
  <c r="R549" i="21"/>
  <c r="R550" i="21"/>
  <c r="R551" i="21"/>
  <c r="R552" i="21"/>
  <c r="R553" i="21"/>
  <c r="R554" i="21"/>
  <c r="R555" i="21"/>
  <c r="R556" i="21"/>
  <c r="R557" i="21"/>
  <c r="R558" i="21"/>
  <c r="R559" i="21"/>
  <c r="R560" i="21"/>
  <c r="R561" i="21"/>
  <c r="R562" i="21"/>
  <c r="R563" i="21"/>
  <c r="R564" i="21"/>
  <c r="R565" i="21"/>
  <c r="R566" i="21"/>
  <c r="R567" i="21"/>
  <c r="R568" i="21"/>
  <c r="R569" i="21"/>
  <c r="R570" i="21"/>
  <c r="R571" i="21"/>
  <c r="R572" i="21"/>
  <c r="R573" i="21"/>
  <c r="R574" i="21"/>
  <c r="R575" i="21"/>
  <c r="R576" i="21"/>
  <c r="R577" i="21"/>
  <c r="R578" i="21"/>
  <c r="R579" i="21"/>
  <c r="R580" i="21"/>
  <c r="R581" i="21"/>
  <c r="R582" i="21"/>
  <c r="R583" i="21"/>
  <c r="R584" i="21"/>
  <c r="R585" i="21"/>
  <c r="R586" i="21"/>
  <c r="R587" i="21"/>
  <c r="R588" i="21"/>
  <c r="R589" i="21"/>
  <c r="R590" i="21"/>
  <c r="R591" i="21"/>
  <c r="R592" i="21"/>
  <c r="R593" i="21"/>
  <c r="R594" i="21"/>
  <c r="R595" i="21"/>
  <c r="R596" i="21"/>
  <c r="R597" i="21"/>
  <c r="R598" i="21"/>
  <c r="R632" i="21"/>
  <c r="R633" i="21"/>
  <c r="R634" i="21"/>
  <c r="R635" i="21"/>
  <c r="R636" i="21"/>
  <c r="R637" i="21"/>
  <c r="R638" i="21"/>
  <c r="R639" i="21"/>
  <c r="R640" i="21"/>
  <c r="R641" i="21"/>
  <c r="R642" i="21"/>
  <c r="R643" i="21"/>
  <c r="R644" i="21"/>
  <c r="R645" i="21"/>
  <c r="R646" i="21"/>
  <c r="R647" i="21"/>
  <c r="R648" i="21"/>
  <c r="R649" i="21"/>
  <c r="R650" i="21"/>
  <c r="R651" i="21"/>
  <c r="R652" i="21"/>
  <c r="R653" i="21"/>
  <c r="R654" i="21"/>
  <c r="R655" i="21"/>
  <c r="R656" i="21"/>
  <c r="R657" i="21"/>
  <c r="R658" i="21"/>
  <c r="R659" i="21"/>
  <c r="R660" i="21"/>
  <c r="R661" i="21"/>
  <c r="R662" i="21"/>
  <c r="R663" i="21"/>
  <c r="R664" i="21"/>
  <c r="R665" i="21"/>
  <c r="R666" i="21"/>
  <c r="R667" i="21"/>
  <c r="R668" i="21"/>
  <c r="R669" i="21"/>
  <c r="R670" i="21"/>
  <c r="R671" i="21"/>
  <c r="R672" i="21"/>
  <c r="R673" i="21"/>
  <c r="R674" i="21"/>
  <c r="R675" i="21"/>
  <c r="R676" i="21"/>
  <c r="O40" i="27" l="1"/>
  <c r="O49" i="27"/>
  <c r="R40" i="27"/>
  <c r="AE39" i="27"/>
  <c r="O41" i="27"/>
  <c r="AE40" i="27"/>
  <c r="M21" i="21"/>
  <c r="AF7" i="30" l="1"/>
  <c r="C30" i="29" s="1"/>
  <c r="C70" i="33" s="1"/>
  <c r="AC17" i="30"/>
  <c r="AD17" i="30" s="1" a="1"/>
  <c r="AD17" i="30" s="1"/>
  <c r="Y7" i="30"/>
  <c r="O12" i="30"/>
  <c r="O11" i="30" l="1"/>
  <c r="O10" i="30"/>
  <c r="O9" i="30"/>
  <c r="O7" i="30"/>
  <c r="O8" i="30"/>
  <c r="O5" i="30"/>
  <c r="O6" i="30"/>
  <c r="O4" i="30"/>
  <c r="A26" i="29"/>
  <c r="E38" i="27"/>
  <c r="E37" i="27"/>
  <c r="A6" i="22"/>
  <c r="C6" i="22"/>
  <c r="E6" i="22"/>
  <c r="F6" i="22"/>
  <c r="G6" i="22"/>
  <c r="A7" i="22"/>
  <c r="C7" i="22"/>
  <c r="E7" i="22"/>
  <c r="F7" i="22"/>
  <c r="G7" i="22"/>
  <c r="A8" i="22"/>
  <c r="C8" i="22"/>
  <c r="E8" i="22"/>
  <c r="F8" i="22"/>
  <c r="G8" i="22"/>
  <c r="A9" i="22"/>
  <c r="C9" i="22"/>
  <c r="E9" i="22"/>
  <c r="F9" i="22"/>
  <c r="G9" i="22"/>
  <c r="A10" i="22"/>
  <c r="C10" i="22"/>
  <c r="E10" i="22"/>
  <c r="F10" i="22"/>
  <c r="G10" i="22"/>
  <c r="A11" i="22"/>
  <c r="C11" i="22"/>
  <c r="E11" i="22"/>
  <c r="F11" i="22"/>
  <c r="G11" i="22"/>
  <c r="A12" i="22"/>
  <c r="C12" i="22"/>
  <c r="E12" i="22"/>
  <c r="F12" i="22"/>
  <c r="G12" i="22"/>
  <c r="A13" i="22"/>
  <c r="C13" i="22"/>
  <c r="E13" i="22"/>
  <c r="F13" i="22"/>
  <c r="G13" i="22"/>
  <c r="A14" i="22"/>
  <c r="C14" i="22"/>
  <c r="E14" i="22"/>
  <c r="F14" i="22"/>
  <c r="G14" i="22"/>
  <c r="A15" i="22"/>
  <c r="C15" i="22"/>
  <c r="E15" i="22"/>
  <c r="F15" i="22"/>
  <c r="G15" i="22"/>
  <c r="A16" i="22"/>
  <c r="C16" i="22"/>
  <c r="E16" i="22"/>
  <c r="F16" i="22"/>
  <c r="G16" i="22"/>
  <c r="A17" i="22"/>
  <c r="C17" i="22"/>
  <c r="E17" i="22"/>
  <c r="F17" i="22"/>
  <c r="G17" i="22"/>
  <c r="A18" i="22"/>
  <c r="C18" i="22"/>
  <c r="E18" i="22"/>
  <c r="F18" i="22"/>
  <c r="G18" i="22"/>
  <c r="B5" i="22"/>
  <c r="C5" i="22"/>
  <c r="E5" i="22"/>
  <c r="F5" i="22"/>
  <c r="G5" i="22"/>
  <c r="O46" i="30" l="1"/>
  <c r="P52" i="30"/>
  <c r="P68" i="30"/>
  <c r="P84" i="30"/>
  <c r="P100" i="30"/>
  <c r="T39" i="30"/>
  <c r="T93" i="30"/>
  <c r="O86" i="30"/>
  <c r="P44" i="30"/>
  <c r="P60" i="30"/>
  <c r="P76" i="30"/>
  <c r="O38" i="30"/>
  <c r="O70" i="30"/>
  <c r="P59" i="30"/>
  <c r="P91" i="30"/>
  <c r="T85" i="30"/>
  <c r="P45" i="30"/>
  <c r="O72" i="30"/>
  <c r="P101" i="30"/>
  <c r="O80" i="30"/>
  <c r="T87" i="30"/>
  <c r="T49" i="30"/>
  <c r="T61" i="30"/>
  <c r="T73" i="30"/>
  <c r="P53" i="30"/>
  <c r="T101" i="30"/>
  <c r="P85" i="30"/>
  <c r="P99" i="30"/>
  <c r="P50" i="30"/>
  <c r="O62" i="30"/>
  <c r="P74" i="30"/>
  <c r="T89" i="30"/>
  <c r="O96" i="30"/>
  <c r="O64" i="30"/>
  <c r="T59" i="30"/>
  <c r="T99" i="30"/>
  <c r="P42" i="30"/>
  <c r="T81" i="30"/>
  <c r="O56" i="30"/>
  <c r="P58" i="30"/>
  <c r="P98" i="30"/>
  <c r="T47" i="30"/>
  <c r="P43" i="30"/>
  <c r="P67" i="30"/>
  <c r="T53" i="30"/>
  <c r="P90" i="30"/>
  <c r="O88" i="30"/>
  <c r="O40" i="30"/>
  <c r="T57" i="30"/>
  <c r="T71" i="30"/>
  <c r="T95" i="30"/>
  <c r="O54" i="30"/>
  <c r="T65" i="30"/>
  <c r="T77" i="30"/>
  <c r="P61" i="30"/>
  <c r="P93" i="30"/>
  <c r="O48" i="30"/>
  <c r="T97" i="30"/>
  <c r="T45" i="30"/>
  <c r="T55" i="30"/>
  <c r="P51" i="30"/>
  <c r="P75" i="30"/>
  <c r="T41" i="30"/>
  <c r="P66" i="30"/>
  <c r="O78" i="30"/>
  <c r="O94" i="30"/>
  <c r="P77" i="30"/>
  <c r="P83" i="30"/>
  <c r="T69" i="30"/>
  <c r="P82" i="30"/>
  <c r="P69" i="30"/>
  <c r="J101" i="30"/>
  <c r="J49" i="30"/>
  <c r="J59" i="30"/>
  <c r="J75" i="30"/>
  <c r="J85" i="30"/>
  <c r="J43" i="30"/>
  <c r="J53" i="30"/>
  <c r="J54" i="30"/>
  <c r="J58" i="30"/>
  <c r="J64" i="30"/>
  <c r="J68" i="30"/>
  <c r="J74" i="30"/>
  <c r="J79" i="30"/>
  <c r="J84" i="30"/>
  <c r="J90" i="30"/>
  <c r="J91" i="30"/>
  <c r="J96" i="30"/>
  <c r="J55" i="30"/>
  <c r="J92" i="30"/>
  <c r="J100" i="30"/>
  <c r="J42" i="30"/>
  <c r="J48" i="30"/>
  <c r="J63" i="30"/>
  <c r="J73" i="30"/>
  <c r="J83" i="30"/>
  <c r="J89" i="30"/>
  <c r="J38" i="30"/>
  <c r="J44" i="30"/>
  <c r="J41" i="30"/>
  <c r="J47" i="30"/>
  <c r="J52" i="30"/>
  <c r="J57" i="30"/>
  <c r="J67" i="30"/>
  <c r="J72" i="30"/>
  <c r="J78" i="30"/>
  <c r="J82" i="30"/>
  <c r="J95" i="30"/>
  <c r="J97" i="30"/>
  <c r="J46" i="30"/>
  <c r="J51" i="30"/>
  <c r="J62" i="30"/>
  <c r="J71" i="30"/>
  <c r="J77" i="30"/>
  <c r="J88" i="30"/>
  <c r="J60" i="30"/>
  <c r="J40" i="30"/>
  <c r="J45" i="30"/>
  <c r="J56" i="30"/>
  <c r="J61" i="30"/>
  <c r="J66" i="30"/>
  <c r="J76" i="30"/>
  <c r="J81" i="30"/>
  <c r="J87" i="30"/>
  <c r="J94" i="30"/>
  <c r="J99" i="30"/>
  <c r="J65" i="30"/>
  <c r="J69" i="30"/>
  <c r="J39" i="30"/>
  <c r="J50" i="30"/>
  <c r="J70" i="30"/>
  <c r="J86" i="30"/>
  <c r="J93" i="30"/>
  <c r="J98" i="30"/>
  <c r="J80" i="30"/>
  <c r="O50" i="27"/>
  <c r="O51" i="27" s="1"/>
  <c r="P51" i="27" s="1"/>
  <c r="P49" i="27"/>
  <c r="D10" i="30"/>
  <c r="E21" i="27"/>
  <c r="E71" i="27" s="1"/>
  <c r="D5" i="22" s="1"/>
  <c r="C23" i="27"/>
  <c r="C22" i="27"/>
  <c r="AH54" i="30" l="1"/>
  <c r="AH94" i="30"/>
  <c r="AH46" i="30"/>
  <c r="AH62" i="30"/>
  <c r="AH56" i="30"/>
  <c r="AH88" i="30"/>
  <c r="AH38" i="30"/>
  <c r="AH70" i="30"/>
  <c r="AH48" i="30"/>
  <c r="AH86" i="30"/>
  <c r="O52" i="30"/>
  <c r="AH52" i="30" s="1"/>
  <c r="O60" i="30"/>
  <c r="AH60" i="30" s="1"/>
  <c r="AH72" i="30"/>
  <c r="AH78" i="30"/>
  <c r="O68" i="30"/>
  <c r="AH68" i="30" s="1"/>
  <c r="AH96" i="30"/>
  <c r="AH80" i="30"/>
  <c r="AH40" i="30"/>
  <c r="AH64" i="30"/>
  <c r="O49" i="30"/>
  <c r="AE49" i="30" s="1"/>
  <c r="O44" i="30"/>
  <c r="AE44" i="30" s="1"/>
  <c r="O84" i="30"/>
  <c r="AH84" i="30" s="1"/>
  <c r="O45" i="30"/>
  <c r="AH45" i="30" s="1"/>
  <c r="O74" i="30"/>
  <c r="U74" i="30" s="1"/>
  <c r="O100" i="30"/>
  <c r="AH100" i="30" s="1"/>
  <c r="O50" i="30"/>
  <c r="AH50" i="30" s="1"/>
  <c r="O57" i="30"/>
  <c r="U57" i="30" s="1"/>
  <c r="O39" i="30"/>
  <c r="AE39" i="30" s="1"/>
  <c r="O73" i="30"/>
  <c r="AH73" i="30" s="1"/>
  <c r="AE64" i="30"/>
  <c r="O55" i="30"/>
  <c r="U55" i="30" s="1"/>
  <c r="O61" i="30"/>
  <c r="AE61" i="30" s="1"/>
  <c r="O59" i="30"/>
  <c r="U59" i="30" s="1"/>
  <c r="AE80" i="30"/>
  <c r="AE56" i="30"/>
  <c r="U54" i="30"/>
  <c r="AE54" i="30"/>
  <c r="O97" i="30"/>
  <c r="U97" i="30" s="1"/>
  <c r="AE46" i="30"/>
  <c r="U46" i="30"/>
  <c r="O66" i="30"/>
  <c r="AE66" i="30" s="1"/>
  <c r="O69" i="30"/>
  <c r="AH69" i="30" s="1"/>
  <c r="O101" i="30"/>
  <c r="AH101" i="30" s="1"/>
  <c r="O99" i="30"/>
  <c r="AE99" i="30" s="1"/>
  <c r="O77" i="30"/>
  <c r="AH77" i="30" s="1"/>
  <c r="O43" i="30"/>
  <c r="U43" i="30" s="1"/>
  <c r="T43" i="30"/>
  <c r="U94" i="30"/>
  <c r="AE94" i="30"/>
  <c r="U40" i="30"/>
  <c r="AE48" i="30"/>
  <c r="U48" i="30"/>
  <c r="O65" i="30"/>
  <c r="AE65" i="30" s="1"/>
  <c r="O75" i="30"/>
  <c r="AH75" i="30" s="1"/>
  <c r="T75" i="30"/>
  <c r="O58" i="30"/>
  <c r="U58" i="30" s="1"/>
  <c r="U80" i="30"/>
  <c r="O83" i="30"/>
  <c r="AH83" i="30" s="1"/>
  <c r="T83" i="30"/>
  <c r="O98" i="30"/>
  <c r="AH98" i="30" s="1"/>
  <c r="U96" i="30"/>
  <c r="P92" i="30"/>
  <c r="AE86" i="30"/>
  <c r="U86" i="30"/>
  <c r="O81" i="30"/>
  <c r="U81" i="30" s="1"/>
  <c r="O76" i="30"/>
  <c r="U76" i="30" s="1"/>
  <c r="O63" i="30"/>
  <c r="AE63" i="30" s="1"/>
  <c r="T63" i="30"/>
  <c r="O90" i="30"/>
  <c r="AH90" i="30" s="1"/>
  <c r="AE62" i="30"/>
  <c r="U62" i="30"/>
  <c r="O87" i="30"/>
  <c r="U87" i="30" s="1"/>
  <c r="O89" i="30"/>
  <c r="AE89" i="30" s="1"/>
  <c r="O85" i="30"/>
  <c r="AE85" i="30" s="1"/>
  <c r="AE78" i="30"/>
  <c r="U78" i="30"/>
  <c r="U38" i="30"/>
  <c r="AE38" i="30"/>
  <c r="O41" i="30"/>
  <c r="AH41" i="30" s="1"/>
  <c r="U56" i="30"/>
  <c r="O95" i="30"/>
  <c r="AH95" i="30" s="1"/>
  <c r="O91" i="30"/>
  <c r="U91" i="30" s="1"/>
  <c r="T91" i="30"/>
  <c r="O53" i="30"/>
  <c r="U53" i="30" s="1"/>
  <c r="O82" i="30"/>
  <c r="AH82" i="30" s="1"/>
  <c r="O79" i="30"/>
  <c r="AE79" i="30" s="1"/>
  <c r="T79" i="30"/>
  <c r="U70" i="30"/>
  <c r="AE70" i="30"/>
  <c r="AE88" i="30"/>
  <c r="U88" i="30"/>
  <c r="O92" i="30"/>
  <c r="O51" i="30"/>
  <c r="U51" i="30" s="1"/>
  <c r="T51" i="30"/>
  <c r="U72" i="30"/>
  <c r="AE72" i="30"/>
  <c r="U64" i="30"/>
  <c r="AE40" i="30"/>
  <c r="AE96" i="30"/>
  <c r="O67" i="30"/>
  <c r="AH67" i="30" s="1"/>
  <c r="T67" i="30"/>
  <c r="O42" i="30"/>
  <c r="U42" i="30" s="1"/>
  <c r="O47" i="30"/>
  <c r="U47" i="30" s="1"/>
  <c r="O93" i="30"/>
  <c r="U93" i="30" s="1"/>
  <c r="O71" i="30"/>
  <c r="AE71" i="30" s="1"/>
  <c r="E22" i="27"/>
  <c r="D6" i="22" s="1"/>
  <c r="E23" i="27"/>
  <c r="D7" i="22" s="1"/>
  <c r="B7" i="22"/>
  <c r="O53" i="27"/>
  <c r="G88" i="33" s="1"/>
  <c r="O52" i="27"/>
  <c r="C21" i="34" s="1"/>
  <c r="K23" i="33" s="1"/>
  <c r="P210" i="21"/>
  <c r="AE84" i="30" l="1"/>
  <c r="U84" i="30"/>
  <c r="W84" i="30" s="1"/>
  <c r="V84" i="30" s="1"/>
  <c r="X84" i="30" s="1"/>
  <c r="AA84" i="30" s="1"/>
  <c r="AE60" i="30"/>
  <c r="U52" i="30"/>
  <c r="W52" i="30" s="1"/>
  <c r="V52" i="30" s="1"/>
  <c r="X52" i="30" s="1"/>
  <c r="AA52" i="30" s="1"/>
  <c r="U60" i="30"/>
  <c r="W60" i="30" s="1"/>
  <c r="V60" i="30" s="1"/>
  <c r="X60" i="30" s="1"/>
  <c r="AA60" i="30" s="1"/>
  <c r="U100" i="30"/>
  <c r="W100" i="30" s="1"/>
  <c r="V100" i="30" s="1"/>
  <c r="X100" i="30" s="1"/>
  <c r="AA100" i="30" s="1"/>
  <c r="AE52" i="30"/>
  <c r="AE68" i="30"/>
  <c r="U68" i="30"/>
  <c r="W68" i="30" s="1"/>
  <c r="V68" i="30" s="1"/>
  <c r="X68" i="30" s="1"/>
  <c r="AA68" i="30" s="1"/>
  <c r="AE100" i="30"/>
  <c r="AH61" i="30"/>
  <c r="U39" i="30"/>
  <c r="W39" i="30" s="1"/>
  <c r="V39" i="30" s="1"/>
  <c r="X39" i="30" s="1"/>
  <c r="AA39" i="30" s="1"/>
  <c r="AH65" i="30"/>
  <c r="AE74" i="30"/>
  <c r="AE81" i="30"/>
  <c r="AH66" i="30"/>
  <c r="AH79" i="30"/>
  <c r="AH39" i="30"/>
  <c r="AH74" i="30"/>
  <c r="AH43" i="30"/>
  <c r="AH53" i="30"/>
  <c r="AH57" i="30"/>
  <c r="U92" i="30"/>
  <c r="W92" i="30" s="1"/>
  <c r="V92" i="30" s="1"/>
  <c r="X92" i="30" s="1"/>
  <c r="AA92" i="30" s="1"/>
  <c r="AH49" i="30"/>
  <c r="AH42" i="30"/>
  <c r="AH44" i="30"/>
  <c r="AH47" i="30"/>
  <c r="AH63" i="30"/>
  <c r="AH59" i="30"/>
  <c r="U44" i="30"/>
  <c r="W44" i="30" s="1"/>
  <c r="V44" i="30" s="1"/>
  <c r="X44" i="30" s="1"/>
  <c r="AA44" i="30" s="1"/>
  <c r="AH97" i="30"/>
  <c r="AH99" i="30"/>
  <c r="AH58" i="30"/>
  <c r="AH55" i="30"/>
  <c r="AH92" i="30"/>
  <c r="AH81" i="30"/>
  <c r="AH93" i="30"/>
  <c r="AH91" i="30"/>
  <c r="AH89" i="30"/>
  <c r="AH85" i="30"/>
  <c r="AH51" i="30"/>
  <c r="AH71" i="30"/>
  <c r="AH76" i="30"/>
  <c r="AH87" i="30"/>
  <c r="AE55" i="30"/>
  <c r="U49" i="30"/>
  <c r="W49" i="30" s="1"/>
  <c r="V49" i="30" s="1"/>
  <c r="X49" i="30" s="1"/>
  <c r="AA49" i="30" s="1"/>
  <c r="AE59" i="30"/>
  <c r="U45" i="30"/>
  <c r="W45" i="30" s="1"/>
  <c r="V45" i="30" s="1"/>
  <c r="X45" i="30" s="1"/>
  <c r="AA45" i="30" s="1"/>
  <c r="AE45" i="30"/>
  <c r="AE69" i="30"/>
  <c r="AE57" i="30"/>
  <c r="AE97" i="30"/>
  <c r="AE76" i="30"/>
  <c r="AE50" i="30"/>
  <c r="U50" i="30"/>
  <c r="W50" i="30" s="1"/>
  <c r="V50" i="30" s="1"/>
  <c r="X50" i="30" s="1"/>
  <c r="AA50" i="30" s="1"/>
  <c r="U66" i="30"/>
  <c r="W66" i="30" s="1"/>
  <c r="V66" i="30" s="1"/>
  <c r="X66" i="30" s="1"/>
  <c r="AA66" i="30" s="1"/>
  <c r="AE73" i="30"/>
  <c r="U73" i="30"/>
  <c r="W73" i="30" s="1"/>
  <c r="V73" i="30" s="1"/>
  <c r="X73" i="30" s="1"/>
  <c r="AA73" i="30" s="1"/>
  <c r="U71" i="30"/>
  <c r="W71" i="30" s="1"/>
  <c r="V71" i="30" s="1"/>
  <c r="X71" i="30" s="1"/>
  <c r="AA71" i="30" s="1"/>
  <c r="U61" i="30"/>
  <c r="W61" i="30" s="1"/>
  <c r="V61" i="30" s="1"/>
  <c r="X61" i="30" s="1"/>
  <c r="AA61" i="30" s="1"/>
  <c r="U89" i="30"/>
  <c r="W89" i="30" s="1"/>
  <c r="V89" i="30" s="1"/>
  <c r="X89" i="30" s="1"/>
  <c r="AA89" i="30" s="1"/>
  <c r="AE58" i="30"/>
  <c r="U98" i="30"/>
  <c r="W98" i="30" s="1"/>
  <c r="V98" i="30" s="1"/>
  <c r="X98" i="30" s="1"/>
  <c r="AA98" i="30" s="1"/>
  <c r="AE91" i="30"/>
  <c r="AE87" i="30"/>
  <c r="AE98" i="30"/>
  <c r="U79" i="30"/>
  <c r="W79" i="30" s="1"/>
  <c r="V79" i="30" s="1"/>
  <c r="X79" i="30" s="1"/>
  <c r="AA79" i="30" s="1"/>
  <c r="U95" i="30"/>
  <c r="W95" i="30" s="1"/>
  <c r="V95" i="30" s="1"/>
  <c r="X95" i="30" s="1"/>
  <c r="AA95" i="30" s="1"/>
  <c r="AE95" i="30"/>
  <c r="W81" i="30"/>
  <c r="V81" i="30" s="1"/>
  <c r="X81" i="30" s="1"/>
  <c r="AA81" i="30" s="1"/>
  <c r="W93" i="30"/>
  <c r="V93" i="30" s="1"/>
  <c r="X93" i="30" s="1"/>
  <c r="AA93" i="30" s="1"/>
  <c r="W76" i="30"/>
  <c r="V76" i="30" s="1"/>
  <c r="X76" i="30" s="1"/>
  <c r="AA76" i="30" s="1"/>
  <c r="W97" i="30"/>
  <c r="V97" i="30" s="1"/>
  <c r="X97" i="30" s="1"/>
  <c r="AA97" i="30" s="1"/>
  <c r="W43" i="30"/>
  <c r="V43" i="30" s="1"/>
  <c r="X43" i="30" s="1"/>
  <c r="AA43" i="30" s="1"/>
  <c r="W42" i="30"/>
  <c r="V42" i="30" s="1"/>
  <c r="X42" i="30" s="1"/>
  <c r="AA42" i="30" s="1"/>
  <c r="W51" i="30"/>
  <c r="V51" i="30" s="1"/>
  <c r="X51" i="30" s="1"/>
  <c r="AA51" i="30" s="1"/>
  <c r="W47" i="30"/>
  <c r="V47" i="30" s="1"/>
  <c r="X47" i="30" s="1"/>
  <c r="AA47" i="30" s="1"/>
  <c r="W53" i="30"/>
  <c r="V53" i="30" s="1"/>
  <c r="X53" i="30" s="1"/>
  <c r="AA53" i="30" s="1"/>
  <c r="W59" i="30"/>
  <c r="V59" i="30" s="1"/>
  <c r="X59" i="30" s="1"/>
  <c r="AA59" i="30" s="1"/>
  <c r="AE53" i="30"/>
  <c r="W46" i="30"/>
  <c r="V46" i="30" s="1"/>
  <c r="X46" i="30" s="1"/>
  <c r="AA46" i="30" s="1"/>
  <c r="W78" i="30"/>
  <c r="V78" i="30" s="1"/>
  <c r="X78" i="30" s="1"/>
  <c r="AA78" i="30" s="1"/>
  <c r="AE82" i="30"/>
  <c r="U75" i="30"/>
  <c r="W96" i="30"/>
  <c r="V96" i="30" s="1"/>
  <c r="X96" i="30" s="1"/>
  <c r="AA96" i="30" s="1"/>
  <c r="W80" i="30"/>
  <c r="V80" i="30" s="1"/>
  <c r="X80" i="30" s="1"/>
  <c r="AA80" i="30" s="1"/>
  <c r="W48" i="30"/>
  <c r="V48" i="30" s="1"/>
  <c r="X48" i="30" s="1"/>
  <c r="AA48" i="30" s="1"/>
  <c r="AE90" i="30"/>
  <c r="AE75" i="30"/>
  <c r="U82" i="30"/>
  <c r="W91" i="30"/>
  <c r="V91" i="30" s="1"/>
  <c r="X91" i="30" s="1"/>
  <c r="AA91" i="30" s="1"/>
  <c r="AE77" i="30"/>
  <c r="AE42" i="30"/>
  <c r="W58" i="30"/>
  <c r="V58" i="30" s="1"/>
  <c r="X58" i="30" s="1"/>
  <c r="AA58" i="30" s="1"/>
  <c r="AE43" i="30"/>
  <c r="W40" i="30"/>
  <c r="V40" i="30" s="1"/>
  <c r="X40" i="30" s="1"/>
  <c r="AA40" i="30" s="1"/>
  <c r="U90" i="30"/>
  <c r="W55" i="30"/>
  <c r="V55" i="30" s="1"/>
  <c r="X55" i="30" s="1"/>
  <c r="AA55" i="30" s="1"/>
  <c r="U77" i="30"/>
  <c r="W57" i="30"/>
  <c r="V57" i="30" s="1"/>
  <c r="X57" i="30" s="1"/>
  <c r="AA57" i="30" s="1"/>
  <c r="AE47" i="30"/>
  <c r="U63" i="30"/>
  <c r="U85" i="30"/>
  <c r="AE101" i="30"/>
  <c r="W70" i="30"/>
  <c r="V70" i="30" s="1"/>
  <c r="X70" i="30" s="1"/>
  <c r="AA70" i="30" s="1"/>
  <c r="AE92" i="30"/>
  <c r="W64" i="30"/>
  <c r="V64" i="30" s="1"/>
  <c r="X64" i="30" s="1"/>
  <c r="AA64" i="30" s="1"/>
  <c r="W88" i="30"/>
  <c r="V88" i="30" s="1"/>
  <c r="X88" i="30" s="1"/>
  <c r="AA88" i="30" s="1"/>
  <c r="W56" i="30"/>
  <c r="V56" i="30" s="1"/>
  <c r="X56" i="30" s="1"/>
  <c r="AA56" i="30" s="1"/>
  <c r="AE41" i="30"/>
  <c r="U65" i="30"/>
  <c r="W94" i="30"/>
  <c r="V94" i="30" s="1"/>
  <c r="X94" i="30" s="1"/>
  <c r="AA94" i="30" s="1"/>
  <c r="U83" i="30"/>
  <c r="U101" i="30"/>
  <c r="W74" i="30"/>
  <c r="V74" i="30" s="1"/>
  <c r="X74" i="30" s="1"/>
  <c r="AA74" i="30" s="1"/>
  <c r="AE67" i="30"/>
  <c r="AE93" i="30"/>
  <c r="W62" i="30"/>
  <c r="V62" i="30" s="1"/>
  <c r="X62" i="30" s="1"/>
  <c r="AA62" i="30" s="1"/>
  <c r="U41" i="30"/>
  <c r="AE83" i="30"/>
  <c r="U99" i="30"/>
  <c r="AE51" i="30"/>
  <c r="U69" i="30"/>
  <c r="W72" i="30"/>
  <c r="V72" i="30" s="1"/>
  <c r="X72" i="30" s="1"/>
  <c r="AA72" i="30" s="1"/>
  <c r="U67" i="30"/>
  <c r="W38" i="30"/>
  <c r="V38" i="30" s="1"/>
  <c r="X38" i="30" s="1"/>
  <c r="AA38" i="30" s="1"/>
  <c r="W87" i="30"/>
  <c r="V87" i="30" s="1"/>
  <c r="X87" i="30" s="1"/>
  <c r="AA87" i="30" s="1"/>
  <c r="W86" i="30"/>
  <c r="V86" i="30" s="1"/>
  <c r="X86" i="30" s="1"/>
  <c r="AA86" i="30" s="1"/>
  <c r="W54" i="30"/>
  <c r="V54" i="30" s="1"/>
  <c r="X54" i="30" s="1"/>
  <c r="AA54" i="30" s="1"/>
  <c r="E5" i="21"/>
  <c r="B6" i="22"/>
  <c r="D212" i="21"/>
  <c r="D214" i="21"/>
  <c r="D216" i="21"/>
  <c r="D218" i="21"/>
  <c r="G211" i="21"/>
  <c r="G212" i="21"/>
  <c r="G213" i="21"/>
  <c r="G214" i="21"/>
  <c r="G216" i="21"/>
  <c r="G217" i="21"/>
  <c r="G218" i="21"/>
  <c r="G219" i="21"/>
  <c r="G220" i="21"/>
  <c r="D211" i="21"/>
  <c r="D213" i="21"/>
  <c r="D217" i="21"/>
  <c r="D219" i="21"/>
  <c r="D220" i="21"/>
  <c r="R38" i="27"/>
  <c r="E3" i="28"/>
  <c r="E2" i="28"/>
  <c r="G2" i="28" s="1"/>
  <c r="G3" i="28" s="1"/>
  <c r="G4" i="28" s="1"/>
  <c r="Y80" i="30" l="1"/>
  <c r="AB80" i="30" s="1"/>
  <c r="AC80" i="30" s="1"/>
  <c r="AF80" i="30" s="1"/>
  <c r="Y50" i="30"/>
  <c r="AB50" i="30" s="1"/>
  <c r="AC50" i="30" s="1"/>
  <c r="AF50" i="30" s="1"/>
  <c r="Y81" i="30"/>
  <c r="AB81" i="30" s="1"/>
  <c r="AC81" i="30" s="1"/>
  <c r="AF81" i="30" s="1"/>
  <c r="Y39" i="30"/>
  <c r="AB39" i="30" s="1"/>
  <c r="AC39" i="30" s="1"/>
  <c r="AF39" i="30" s="1"/>
  <c r="Y96" i="30"/>
  <c r="AB96" i="30" s="1"/>
  <c r="AC96" i="30" s="1"/>
  <c r="AF96" i="30" s="1"/>
  <c r="Y53" i="30"/>
  <c r="AB53" i="30" s="1"/>
  <c r="AC53" i="30" s="1"/>
  <c r="AF53" i="30" s="1"/>
  <c r="Y93" i="30"/>
  <c r="AB93" i="30" s="1"/>
  <c r="AC93" i="30" s="1"/>
  <c r="AF93" i="30" s="1"/>
  <c r="Y45" i="30"/>
  <c r="AB45" i="30" s="1"/>
  <c r="AC45" i="30" s="1"/>
  <c r="AF45" i="30" s="1"/>
  <c r="Y40" i="30"/>
  <c r="AB40" i="30" s="1"/>
  <c r="AC40" i="30" s="1"/>
  <c r="AF40" i="30" s="1"/>
  <c r="Y51" i="30"/>
  <c r="AB51" i="30" s="1"/>
  <c r="AC51" i="30" s="1"/>
  <c r="AF51" i="30" s="1"/>
  <c r="Y61" i="30"/>
  <c r="AB61" i="30" s="1"/>
  <c r="AC61" i="30" s="1"/>
  <c r="AF61" i="30" s="1"/>
  <c r="Y58" i="30"/>
  <c r="AB58" i="30" s="1"/>
  <c r="AC58" i="30" s="1"/>
  <c r="AF58" i="30" s="1"/>
  <c r="Y84" i="30"/>
  <c r="AB84" i="30" s="1"/>
  <c r="AC84" i="30" s="1"/>
  <c r="AF84" i="30" s="1"/>
  <c r="Y56" i="30"/>
  <c r="AB56" i="30" s="1"/>
  <c r="AC56" i="30" s="1"/>
  <c r="AF56" i="30" s="1"/>
  <c r="Y60" i="30"/>
  <c r="AB60" i="30" s="1"/>
  <c r="AC60" i="30" s="1"/>
  <c r="AF60" i="30" s="1"/>
  <c r="Y95" i="30"/>
  <c r="AB95" i="30" s="1"/>
  <c r="AC95" i="30" s="1"/>
  <c r="AF95" i="30" s="1"/>
  <c r="Y57" i="30"/>
  <c r="AB57" i="30" s="1"/>
  <c r="AC57" i="30" s="1"/>
  <c r="AF57" i="30" s="1"/>
  <c r="Y54" i="30"/>
  <c r="AB54" i="30" s="1"/>
  <c r="AC54" i="30" s="1"/>
  <c r="AF54" i="30" s="1"/>
  <c r="Y94" i="30"/>
  <c r="AB94" i="30" s="1"/>
  <c r="AC94" i="30" s="1"/>
  <c r="AF94" i="30" s="1"/>
  <c r="Y73" i="30"/>
  <c r="AB73" i="30" s="1"/>
  <c r="AC73" i="30" s="1"/>
  <c r="AF73" i="30" s="1"/>
  <c r="Y42" i="30"/>
  <c r="AB42" i="30" s="1"/>
  <c r="AC42" i="30" s="1"/>
  <c r="AF42" i="30" s="1"/>
  <c r="Y72" i="30"/>
  <c r="AB72" i="30" s="1"/>
  <c r="AC72" i="30" s="1"/>
  <c r="AF72" i="30" s="1"/>
  <c r="Y64" i="30"/>
  <c r="AB64" i="30" s="1"/>
  <c r="AC64" i="30" s="1"/>
  <c r="AF64" i="30" s="1"/>
  <c r="Y91" i="30"/>
  <c r="AB91" i="30" s="1"/>
  <c r="AC91" i="30" s="1"/>
  <c r="AF91" i="30" s="1"/>
  <c r="Y43" i="30"/>
  <c r="AB43" i="30" s="1"/>
  <c r="AC43" i="30" s="1"/>
  <c r="AF43" i="30" s="1"/>
  <c r="Y49" i="30"/>
  <c r="AB49" i="30" s="1"/>
  <c r="AC49" i="30" s="1"/>
  <c r="AF49" i="30" s="1"/>
  <c r="Y62" i="30"/>
  <c r="AB62" i="30" s="1"/>
  <c r="AC62" i="30" s="1"/>
  <c r="AF62" i="30" s="1"/>
  <c r="Y55" i="30"/>
  <c r="AB55" i="30" s="1"/>
  <c r="AC55" i="30" s="1"/>
  <c r="AF55" i="30" s="1"/>
  <c r="Y70" i="30"/>
  <c r="AB70" i="30" s="1"/>
  <c r="AC70" i="30" s="1"/>
  <c r="AF70" i="30" s="1"/>
  <c r="Y66" i="30"/>
  <c r="AB66" i="30" s="1"/>
  <c r="AC66" i="30" s="1"/>
  <c r="AF66" i="30" s="1"/>
  <c r="Y48" i="30"/>
  <c r="AB48" i="30" s="1"/>
  <c r="AC48" i="30" s="1"/>
  <c r="AF48" i="30" s="1"/>
  <c r="Y76" i="30"/>
  <c r="AB76" i="30" s="1"/>
  <c r="AC76" i="30" s="1"/>
  <c r="AF76" i="30" s="1"/>
  <c r="Y98" i="30"/>
  <c r="AB98" i="30" s="1"/>
  <c r="AC98" i="30" s="1"/>
  <c r="AF98" i="30" s="1"/>
  <c r="Y52" i="30"/>
  <c r="AB52" i="30" s="1"/>
  <c r="AC52" i="30" s="1"/>
  <c r="AF52" i="30" s="1"/>
  <c r="W67" i="30"/>
  <c r="V67" i="30" s="1"/>
  <c r="X67" i="30" s="1"/>
  <c r="AA67" i="30" s="1"/>
  <c r="W82" i="30"/>
  <c r="V82" i="30" s="1"/>
  <c r="X82" i="30" s="1"/>
  <c r="AA82" i="30" s="1"/>
  <c r="Y87" i="30"/>
  <c r="AB87" i="30" s="1"/>
  <c r="AC87" i="30" s="1"/>
  <c r="AF87" i="30" s="1"/>
  <c r="W101" i="30"/>
  <c r="V101" i="30" s="1"/>
  <c r="X101" i="30" s="1"/>
  <c r="AA101" i="30" s="1"/>
  <c r="Y100" i="30"/>
  <c r="AB100" i="30" s="1"/>
  <c r="AC100" i="30" s="1"/>
  <c r="AF100" i="30" s="1"/>
  <c r="Y88" i="30"/>
  <c r="AB88" i="30" s="1"/>
  <c r="AC88" i="30" s="1"/>
  <c r="AF88" i="30" s="1"/>
  <c r="W77" i="30"/>
  <c r="V77" i="30" s="1"/>
  <c r="X77" i="30" s="1"/>
  <c r="AA77" i="30" s="1"/>
  <c r="W90" i="30"/>
  <c r="V90" i="30" s="1"/>
  <c r="X90" i="30" s="1"/>
  <c r="AA90" i="30" s="1"/>
  <c r="Y92" i="30"/>
  <c r="AB92" i="30" s="1"/>
  <c r="AC92" i="30" s="1"/>
  <c r="AF92" i="30" s="1"/>
  <c r="Y78" i="30"/>
  <c r="AB78" i="30" s="1"/>
  <c r="AC78" i="30" s="1"/>
  <c r="AF78" i="30" s="1"/>
  <c r="Y46" i="30"/>
  <c r="AB46" i="30" s="1"/>
  <c r="AC46" i="30" s="1"/>
  <c r="AF46" i="30" s="1"/>
  <c r="W63" i="30"/>
  <c r="V63" i="30" s="1"/>
  <c r="X63" i="30" s="1"/>
  <c r="AA63" i="30" s="1"/>
  <c r="W83" i="30"/>
  <c r="V83" i="30" s="1"/>
  <c r="X83" i="30" s="1"/>
  <c r="AA83" i="30" s="1"/>
  <c r="Y86" i="30"/>
  <c r="AB86" i="30" s="1"/>
  <c r="AC86" i="30" s="1"/>
  <c r="AF86" i="30" s="1"/>
  <c r="Y38" i="30"/>
  <c r="AB38" i="30" s="1"/>
  <c r="AC38" i="30" s="1"/>
  <c r="AF38" i="30" s="1"/>
  <c r="Y74" i="30"/>
  <c r="AB74" i="30" s="1"/>
  <c r="AC74" i="30" s="1"/>
  <c r="AF74" i="30" s="1"/>
  <c r="W65" i="30"/>
  <c r="V65" i="30" s="1"/>
  <c r="X65" i="30" s="1"/>
  <c r="AA65" i="30" s="1"/>
  <c r="Y79" i="30"/>
  <c r="AB79" i="30" s="1"/>
  <c r="AC79" i="30" s="1"/>
  <c r="AF79" i="30" s="1"/>
  <c r="Y71" i="30"/>
  <c r="AB71" i="30" s="1"/>
  <c r="AC71" i="30" s="1"/>
  <c r="AF71" i="30" s="1"/>
  <c r="Y59" i="30"/>
  <c r="AB59" i="30" s="1"/>
  <c r="AC59" i="30" s="1"/>
  <c r="AF59" i="30" s="1"/>
  <c r="Y47" i="30"/>
  <c r="AB47" i="30" s="1"/>
  <c r="AC47" i="30" s="1"/>
  <c r="AF47" i="30" s="1"/>
  <c r="Y97" i="30"/>
  <c r="AB97" i="30" s="1"/>
  <c r="AC97" i="30" s="1"/>
  <c r="AF97" i="30" s="1"/>
  <c r="W99" i="30"/>
  <c r="V99" i="30" s="1"/>
  <c r="X99" i="30" s="1"/>
  <c r="AA99" i="30" s="1"/>
  <c r="W85" i="30"/>
  <c r="V85" i="30" s="1"/>
  <c r="X85" i="30" s="1"/>
  <c r="AA85" i="30" s="1"/>
  <c r="Y44" i="30"/>
  <c r="AB44" i="30" s="1"/>
  <c r="AC44" i="30" s="1"/>
  <c r="AF44" i="30" s="1"/>
  <c r="W69" i="30"/>
  <c r="V69" i="30" s="1"/>
  <c r="X69" i="30" s="1"/>
  <c r="AA69" i="30" s="1"/>
  <c r="W41" i="30"/>
  <c r="V41" i="30" s="1"/>
  <c r="X41" i="30" s="1"/>
  <c r="AA41" i="30" s="1"/>
  <c r="Y68" i="30"/>
  <c r="AB68" i="30" s="1"/>
  <c r="AC68" i="30" s="1"/>
  <c r="AF68" i="30" s="1"/>
  <c r="Y89" i="30"/>
  <c r="AB89" i="30" s="1"/>
  <c r="AC89" i="30" s="1"/>
  <c r="AF89" i="30" s="1"/>
  <c r="W75" i="30"/>
  <c r="V75" i="30" s="1"/>
  <c r="X75" i="30" s="1"/>
  <c r="AA75" i="30" s="1"/>
  <c r="O54" i="27"/>
  <c r="C7" i="29"/>
  <c r="W35" i="34" s="1"/>
  <c r="X35" i="34" s="1"/>
  <c r="O2" i="33"/>
  <c r="C8" i="29"/>
  <c r="W36" i="34" s="1"/>
  <c r="X36" i="34" s="1"/>
  <c r="O42" i="27"/>
  <c r="O43" i="27" s="1"/>
  <c r="O45" i="27" s="1"/>
  <c r="C23" i="29"/>
  <c r="W51" i="34" s="1"/>
  <c r="X51" i="34" s="1"/>
  <c r="C22" i="29"/>
  <c r="W50" i="34" s="1"/>
  <c r="X50" i="34" s="1"/>
  <c r="C6" i="29"/>
  <c r="W34" i="34" s="1"/>
  <c r="X34" i="34" s="1"/>
  <c r="F2" i="28"/>
  <c r="F3" i="28" s="1"/>
  <c r="F4" i="28" s="1"/>
  <c r="F6" i="28" s="1"/>
  <c r="C2" i="28" s="1"/>
  <c r="Y99" i="30" l="1"/>
  <c r="AB99" i="30" s="1"/>
  <c r="AC99" i="30" s="1"/>
  <c r="AF99" i="30" s="1"/>
  <c r="Y75" i="30"/>
  <c r="AB75" i="30" s="1"/>
  <c r="AC75" i="30" s="1"/>
  <c r="AF75" i="30" s="1"/>
  <c r="Y77" i="30"/>
  <c r="AB77" i="30" s="1"/>
  <c r="AC77" i="30" s="1"/>
  <c r="AF77" i="30" s="1"/>
  <c r="Y65" i="30"/>
  <c r="AB65" i="30" s="1"/>
  <c r="AC65" i="30" s="1"/>
  <c r="AF65" i="30" s="1"/>
  <c r="Y101" i="30"/>
  <c r="AB101" i="30" s="1"/>
  <c r="AC101" i="30" s="1"/>
  <c r="AF101" i="30" s="1"/>
  <c r="Y63" i="30"/>
  <c r="AB63" i="30" s="1"/>
  <c r="AC63" i="30" s="1"/>
  <c r="AF63" i="30" s="1"/>
  <c r="Y85" i="30"/>
  <c r="AB85" i="30" s="1"/>
  <c r="AC85" i="30" s="1"/>
  <c r="AF85" i="30" s="1"/>
  <c r="Y67" i="30"/>
  <c r="AB67" i="30" s="1"/>
  <c r="AC67" i="30" s="1"/>
  <c r="AF67" i="30" s="1"/>
  <c r="Y41" i="30"/>
  <c r="AB41" i="30" s="1"/>
  <c r="AC41" i="30" s="1"/>
  <c r="AF41" i="30" s="1"/>
  <c r="Y83" i="30"/>
  <c r="AB83" i="30" s="1"/>
  <c r="AC83" i="30" s="1"/>
  <c r="AF83" i="30" s="1"/>
  <c r="Y90" i="30"/>
  <c r="AB90" i="30" s="1"/>
  <c r="AC90" i="30" s="1"/>
  <c r="AF90" i="30" s="1"/>
  <c r="Y69" i="30"/>
  <c r="AB69" i="30" s="1"/>
  <c r="AC69" i="30" s="1"/>
  <c r="AF69" i="30" s="1"/>
  <c r="Y82" i="30"/>
  <c r="AB82" i="30" s="1"/>
  <c r="AC82" i="30" s="1"/>
  <c r="AF82" i="30" s="1"/>
  <c r="B6" i="29"/>
  <c r="C23" i="34"/>
  <c r="K25" i="33" s="1"/>
  <c r="D87" i="33"/>
  <c r="X52" i="27"/>
  <c r="C4" i="21"/>
  <c r="J421" i="21" s="1"/>
  <c r="AH20" i="27"/>
  <c r="O44" i="27"/>
  <c r="D8" i="29"/>
  <c r="D22" i="29"/>
  <c r="B22" i="29"/>
  <c r="C34" i="30" l="1"/>
  <c r="AI70" i="30" s="1"/>
  <c r="J410" i="21"/>
  <c r="J399" i="21"/>
  <c r="J142" i="21"/>
  <c r="J32" i="21"/>
  <c r="J621" i="21"/>
  <c r="J43" i="21"/>
  <c r="J610" i="21"/>
  <c r="J188" i="21"/>
  <c r="J599" i="21"/>
  <c r="J199" i="21"/>
  <c r="AI73" i="30" l="1"/>
  <c r="AI43" i="30"/>
  <c r="AI61" i="30"/>
  <c r="AI75" i="30"/>
  <c r="AI51" i="30"/>
  <c r="AI44" i="30"/>
  <c r="AI85" i="30"/>
  <c r="AI97" i="30"/>
  <c r="AI40" i="30"/>
  <c r="AI59" i="30"/>
  <c r="AI77" i="30"/>
  <c r="AI49" i="30"/>
  <c r="AI82" i="30"/>
  <c r="AI45" i="30"/>
  <c r="AI56" i="30"/>
  <c r="AI67" i="30"/>
  <c r="AI96" i="30"/>
  <c r="AI100" i="30"/>
  <c r="AI91" i="30"/>
  <c r="AI76" i="30"/>
  <c r="AI87" i="30"/>
  <c r="AI95" i="30"/>
  <c r="AI92" i="30"/>
  <c r="AI42" i="30"/>
  <c r="AI90" i="30"/>
  <c r="AI60" i="30"/>
  <c r="AI65" i="30"/>
  <c r="AI98" i="30"/>
  <c r="AI58" i="30"/>
  <c r="AI38" i="30"/>
  <c r="AI84" i="30"/>
  <c r="AI41" i="30"/>
  <c r="AI74" i="30"/>
  <c r="AI83" i="30"/>
  <c r="AI81" i="30"/>
  <c r="AI101" i="30"/>
  <c r="AI78" i="30"/>
  <c r="AI57" i="30"/>
  <c r="AI88" i="30"/>
  <c r="AI72" i="30"/>
  <c r="AI48" i="30"/>
  <c r="AI89" i="30"/>
  <c r="AI62" i="30"/>
  <c r="AI94" i="30"/>
  <c r="AI52" i="30"/>
  <c r="AI46" i="30"/>
  <c r="AI39" i="30"/>
  <c r="AI71" i="30"/>
  <c r="AI47" i="30"/>
  <c r="AI54" i="30"/>
  <c r="AI63" i="30"/>
  <c r="AI80" i="30"/>
  <c r="AI86" i="30"/>
  <c r="AI69" i="30"/>
  <c r="AI55" i="30"/>
  <c r="AI50" i="30"/>
  <c r="AI53" i="30"/>
  <c r="AI93" i="30"/>
  <c r="AI66" i="30"/>
  <c r="AI68" i="30"/>
  <c r="AI79" i="30"/>
  <c r="AI99" i="30"/>
  <c r="AI64" i="30"/>
  <c r="C35" i="30" l="1"/>
  <c r="F34" i="30" s="1" a="1"/>
  <c r="F34" i="30" s="1"/>
  <c r="L19" i="30" a="1"/>
  <c r="L17" i="30" a="1"/>
  <c r="L18" i="30" a="1"/>
  <c r="L21" i="30" a="1"/>
  <c r="L24" i="30" a="1"/>
  <c r="L27" i="30" a="1"/>
  <c r="L16" i="30" a="1"/>
  <c r="L23" i="30" a="1"/>
  <c r="L26" i="30" a="1"/>
  <c r="L22" i="30" a="1"/>
  <c r="L20" i="30" a="1"/>
  <c r="L27" i="30" l="1"/>
  <c r="L26" i="30"/>
  <c r="L16" i="30"/>
  <c r="S8" i="30" s="1"/>
  <c r="Y8" i="30" s="1"/>
  <c r="AC8" i="30" s="1"/>
  <c r="AD8" i="30" s="1" a="1"/>
  <c r="AD8" i="30" s="1"/>
  <c r="L17" i="30"/>
  <c r="L18" i="30"/>
  <c r="L19" i="30"/>
  <c r="S9" i="30" s="1"/>
  <c r="Z9" i="30" s="1"/>
  <c r="L20" i="30"/>
  <c r="S10" i="30" s="1"/>
  <c r="Y10" i="30" s="1"/>
  <c r="AC10" i="30" s="1"/>
  <c r="AD10" i="30" s="1" a="1"/>
  <c r="AD10" i="30" s="1"/>
  <c r="L21" i="30"/>
  <c r="L22" i="30"/>
  <c r="L23" i="30"/>
  <c r="L24" i="30"/>
  <c r="H23" i="22"/>
  <c r="H24" i="22"/>
  <c r="H25" i="22"/>
  <c r="H26" i="22"/>
  <c r="H27" i="22"/>
  <c r="H22" i="22"/>
  <c r="A23" i="22"/>
  <c r="B23" i="22"/>
  <c r="C23" i="22"/>
  <c r="D23" i="22"/>
  <c r="E23" i="22"/>
  <c r="F23" i="22"/>
  <c r="G23" i="22"/>
  <c r="A24" i="22"/>
  <c r="B24" i="22"/>
  <c r="C24" i="22"/>
  <c r="D24" i="22"/>
  <c r="E24" i="22"/>
  <c r="F24" i="22"/>
  <c r="G24" i="22"/>
  <c r="A25" i="22"/>
  <c r="B25" i="22"/>
  <c r="C25" i="22"/>
  <c r="D25" i="22"/>
  <c r="E25" i="22"/>
  <c r="F25" i="22"/>
  <c r="G25" i="22"/>
  <c r="A26" i="22"/>
  <c r="B26" i="22"/>
  <c r="C26" i="22"/>
  <c r="D26" i="22"/>
  <c r="E26" i="22"/>
  <c r="F26" i="22"/>
  <c r="G26" i="22"/>
  <c r="A27" i="22"/>
  <c r="B27" i="22"/>
  <c r="C27" i="22"/>
  <c r="D27" i="22"/>
  <c r="E27" i="22"/>
  <c r="F27" i="22"/>
  <c r="G27" i="22"/>
  <c r="B22" i="22"/>
  <c r="C22" i="22"/>
  <c r="D22" i="22"/>
  <c r="E22" i="22"/>
  <c r="F22" i="22"/>
  <c r="G22" i="22"/>
  <c r="A22" i="22"/>
  <c r="D6" i="29" l="1"/>
  <c r="C22" i="34" s="1"/>
  <c r="K24" i="33" s="1"/>
  <c r="Z8" i="30"/>
  <c r="Y9" i="30"/>
  <c r="AC9" i="30" s="1"/>
  <c r="AD9" i="30" s="1" a="1"/>
  <c r="AD9" i="30" s="1"/>
  <c r="S14" i="30"/>
  <c r="S13" i="30"/>
  <c r="S12" i="30"/>
  <c r="Z10" i="30"/>
  <c r="AD12" i="27"/>
  <c r="C34" i="27"/>
  <c r="C33" i="27"/>
  <c r="C32" i="27"/>
  <c r="C30" i="27"/>
  <c r="C28" i="27"/>
  <c r="C31" i="27"/>
  <c r="C29" i="27"/>
  <c r="C27" i="27"/>
  <c r="C26" i="27"/>
  <c r="C25" i="27"/>
  <c r="C24" i="27"/>
  <c r="E31" i="27" l="1"/>
  <c r="D15" i="22" s="1"/>
  <c r="B15" i="22"/>
  <c r="E27" i="27"/>
  <c r="D11" i="22" s="1"/>
  <c r="B11" i="22"/>
  <c r="E29" i="27"/>
  <c r="D13" i="22" s="1"/>
  <c r="B13" i="22"/>
  <c r="E28" i="27"/>
  <c r="D12" i="22" s="1"/>
  <c r="B12" i="22"/>
  <c r="E33" i="27"/>
  <c r="D17" i="22" s="1"/>
  <c r="B17" i="22"/>
  <c r="E30" i="27"/>
  <c r="D14" i="22" s="1"/>
  <c r="B14" i="22"/>
  <c r="E24" i="27"/>
  <c r="D8" i="22" s="1"/>
  <c r="E32" i="27"/>
  <c r="D16" i="22" s="1"/>
  <c r="B16" i="22"/>
  <c r="E25" i="27"/>
  <c r="D9" i="22" s="1"/>
  <c r="B9" i="22"/>
  <c r="E26" i="27"/>
  <c r="D10" i="22" s="1"/>
  <c r="B10" i="22"/>
  <c r="E34" i="27"/>
  <c r="D18" i="22" s="1"/>
  <c r="B18" i="22"/>
  <c r="S15" i="30"/>
  <c r="Y15" i="30" s="1"/>
  <c r="AC15" i="30" s="1"/>
  <c r="AD15" i="30" s="1" a="1"/>
  <c r="AD15" i="30" s="1"/>
  <c r="S16" i="30"/>
  <c r="Y16" i="30" s="1"/>
  <c r="AC16" i="30" s="1"/>
  <c r="AD16" i="30" s="1" a="1"/>
  <c r="AD16" i="30" s="1"/>
  <c r="C11" i="29"/>
  <c r="W39" i="34" s="1"/>
  <c r="X39" i="34" s="1"/>
  <c r="S11" i="30"/>
  <c r="Y11" i="30" s="1"/>
  <c r="AC11" i="30" s="1"/>
  <c r="AD11" i="30" s="1" a="1"/>
  <c r="AD11" i="30" s="1"/>
  <c r="Z13" i="30"/>
  <c r="Y13" i="30"/>
  <c r="AC13" i="30" s="1"/>
  <c r="AD13" i="30" s="1" a="1"/>
  <c r="AD13" i="30" s="1"/>
  <c r="Z12" i="30"/>
  <c r="Y12" i="30"/>
  <c r="AC12" i="30" s="1"/>
  <c r="AD12" i="30" s="1" a="1"/>
  <c r="AD12" i="30" s="1"/>
  <c r="Z14" i="30"/>
  <c r="Y14" i="30"/>
  <c r="AC14" i="30" s="1"/>
  <c r="AD14" i="30" s="1" a="1"/>
  <c r="AD14" i="30" s="1"/>
  <c r="G72" i="21"/>
  <c r="G66" i="21"/>
  <c r="G75" i="21"/>
  <c r="G74" i="21"/>
  <c r="G73" i="21"/>
  <c r="G71" i="21"/>
  <c r="G70" i="21"/>
  <c r="G69" i="21"/>
  <c r="P10" i="21"/>
  <c r="P21" i="21"/>
  <c r="P54" i="21"/>
  <c r="P65" i="21"/>
  <c r="P76" i="21"/>
  <c r="P175" i="21" l="1"/>
  <c r="D11" i="29"/>
  <c r="R55" i="27"/>
  <c r="R49" i="27" a="1"/>
  <c r="R49" i="27" s="1"/>
  <c r="B8" i="22"/>
  <c r="AE19" i="30"/>
  <c r="AE18" i="30"/>
  <c r="AE15" i="30"/>
  <c r="AE8" i="30"/>
  <c r="AE13" i="30"/>
  <c r="AE14" i="30"/>
  <c r="AE11" i="30"/>
  <c r="AE17" i="30"/>
  <c r="AE12" i="30"/>
  <c r="AE10" i="30"/>
  <c r="AE16" i="30"/>
  <c r="AE9" i="30"/>
  <c r="Z11" i="30"/>
  <c r="B11" i="29"/>
  <c r="Z16" i="30"/>
  <c r="Z15" i="30"/>
  <c r="C10" i="29"/>
  <c r="W38" i="34" s="1"/>
  <c r="X38" i="34" s="1"/>
  <c r="R52" i="27" a="1"/>
  <c r="R58" i="27" a="1"/>
  <c r="AG8" i="30" l="1"/>
  <c r="D31" i="29" s="1"/>
  <c r="D71" i="33" s="1"/>
  <c r="R58" i="27"/>
  <c r="R56" i="27"/>
  <c r="R52" i="27"/>
  <c r="R50" i="27"/>
  <c r="AG17" i="30"/>
  <c r="D40" i="29" s="1"/>
  <c r="D80" i="33" s="1"/>
  <c r="AF17" i="30"/>
  <c r="C40" i="29" s="1"/>
  <c r="C80" i="33" s="1"/>
  <c r="AF11" i="30"/>
  <c r="C34" i="29" s="1"/>
  <c r="C74" i="33" s="1"/>
  <c r="AG11" i="30"/>
  <c r="D34" i="29" s="1"/>
  <c r="D74" i="33" s="1"/>
  <c r="AF14" i="30"/>
  <c r="C37" i="29" s="1"/>
  <c r="C77" i="33" s="1"/>
  <c r="AG14" i="30"/>
  <c r="D37" i="29" s="1"/>
  <c r="D77" i="33" s="1"/>
  <c r="AF13" i="30"/>
  <c r="C36" i="29" s="1"/>
  <c r="C76" i="33" s="1"/>
  <c r="AG13" i="30"/>
  <c r="D36" i="29" s="1"/>
  <c r="D76" i="33" s="1"/>
  <c r="AG9" i="30"/>
  <c r="D32" i="29" s="1"/>
  <c r="D72" i="33" s="1"/>
  <c r="AF9" i="30"/>
  <c r="C32" i="29" s="1"/>
  <c r="C72" i="33" s="1"/>
  <c r="AF8" i="30"/>
  <c r="C31" i="29" s="1"/>
  <c r="C71" i="33" s="1"/>
  <c r="AF16" i="30"/>
  <c r="C39" i="29" s="1"/>
  <c r="C79" i="33" s="1"/>
  <c r="AG16" i="30"/>
  <c r="D39" i="29" s="1"/>
  <c r="D79" i="33" s="1"/>
  <c r="AF15" i="30"/>
  <c r="C38" i="29" s="1"/>
  <c r="C78" i="33" s="1"/>
  <c r="AG15" i="30"/>
  <c r="D38" i="29" s="1"/>
  <c r="D78" i="33" s="1"/>
  <c r="AG18" i="30"/>
  <c r="D41" i="29" s="1"/>
  <c r="D81" i="33" s="1"/>
  <c r="AF18" i="30"/>
  <c r="C41" i="29" s="1"/>
  <c r="C81" i="33" s="1"/>
  <c r="AG10" i="30"/>
  <c r="D33" i="29" s="1"/>
  <c r="D73" i="33" s="1"/>
  <c r="AF10" i="30"/>
  <c r="C33" i="29" s="1"/>
  <c r="C73" i="33" s="1"/>
  <c r="AG12" i="30"/>
  <c r="D35" i="29" s="1"/>
  <c r="D75" i="33" s="1"/>
  <c r="AF12" i="30"/>
  <c r="C35" i="29" s="1"/>
  <c r="C75" i="33" s="1"/>
  <c r="AG19" i="30"/>
  <c r="D42" i="29" s="1"/>
  <c r="D82" i="33" s="1"/>
  <c r="AF19" i="30"/>
  <c r="C42" i="29" s="1"/>
  <c r="C82" i="33" s="1"/>
  <c r="B10" i="29"/>
  <c r="D10" i="29"/>
  <c r="R51" i="27"/>
  <c r="R57" i="27"/>
  <c r="P665" i="21" l="1"/>
  <c r="P654" i="21"/>
  <c r="P643" i="21"/>
  <c r="P632" i="21"/>
  <c r="P588" i="21"/>
  <c r="P577" i="21"/>
  <c r="P566" i="21"/>
  <c r="P555" i="21"/>
  <c r="P544" i="21"/>
  <c r="P533" i="21"/>
  <c r="P522" i="21"/>
  <c r="P511" i="21"/>
  <c r="P498" i="21"/>
  <c r="P487" i="21"/>
  <c r="P476" i="21"/>
  <c r="P465" i="21"/>
  <c r="P454" i="21"/>
  <c r="P443" i="21"/>
  <c r="P432" i="21"/>
  <c r="P388" i="21"/>
  <c r="P377" i="21"/>
  <c r="P366" i="21"/>
  <c r="P355" i="21"/>
  <c r="P344" i="21"/>
  <c r="P331" i="21"/>
  <c r="P320" i="21"/>
  <c r="P309" i="21"/>
  <c r="P298" i="21"/>
  <c r="P287" i="21"/>
  <c r="P276" i="21"/>
  <c r="P265" i="21"/>
  <c r="P254" i="21"/>
  <c r="P243" i="21"/>
  <c r="P232" i="21"/>
  <c r="P221" i="21"/>
  <c r="P177" i="21"/>
  <c r="P164" i="21"/>
  <c r="P153" i="21"/>
  <c r="P131" i="21"/>
  <c r="P120" i="21"/>
  <c r="P109" i="21"/>
  <c r="P98" i="21"/>
  <c r="P87" i="21"/>
  <c r="G346" i="21" l="1"/>
  <c r="G349" i="21"/>
  <c r="G347" i="21"/>
  <c r="G345" i="21"/>
  <c r="G348" i="21"/>
  <c r="D341" i="21"/>
  <c r="P680" i="21"/>
  <c r="G341" i="21"/>
  <c r="D348" i="21"/>
  <c r="D349" i="21"/>
  <c r="D345" i="21"/>
  <c r="D347" i="21"/>
  <c r="D346" i="21"/>
  <c r="P3" i="21" l="1"/>
  <c r="P86" i="33" s="1"/>
  <c r="C19" i="29"/>
  <c r="W47" i="34" s="1"/>
  <c r="X47" i="34" s="1"/>
  <c r="C18" i="29"/>
  <c r="D18" i="29" l="1"/>
  <c r="W46" i="34"/>
  <c r="X46" i="34" s="1"/>
  <c r="B19" i="29"/>
  <c r="D19" i="29"/>
  <c r="B18" i="29"/>
  <c r="I691" i="21"/>
  <c r="E691" i="21"/>
  <c r="P13" i="34" s="1" a="1"/>
  <c r="P13" i="34" s="1"/>
  <c r="L76" i="33" s="1"/>
  <c r="I690" i="21"/>
  <c r="E690" i="21"/>
  <c r="I689" i="21"/>
  <c r="E689" i="21"/>
  <c r="I688" i="21"/>
  <c r="E688" i="21"/>
  <c r="I687" i="21"/>
  <c r="E687" i="21"/>
  <c r="I686" i="21"/>
  <c r="E686" i="21"/>
  <c r="I685" i="21"/>
  <c r="E685" i="21"/>
  <c r="P10" i="34" s="1" a="1"/>
  <c r="P10" i="34" s="1"/>
  <c r="L73" i="33" s="1"/>
  <c r="I684" i="21"/>
  <c r="E684" i="21"/>
  <c r="P9" i="34" s="1" a="1"/>
  <c r="P9" i="34" s="1"/>
  <c r="L72" i="33" s="1"/>
  <c r="I683" i="21"/>
  <c r="E683" i="21"/>
  <c r="P8" i="34" s="1" a="1"/>
  <c r="P8" i="34" s="1"/>
  <c r="L71" i="33" s="1"/>
  <c r="L680" i="21"/>
  <c r="I175" i="34" a="1"/>
  <c r="I175" i="34" s="1"/>
  <c r="C12" i="29"/>
  <c r="P12" i="34" l="1" a="1"/>
  <c r="P12" i="34" s="1"/>
  <c r="L75" i="33" s="1"/>
  <c r="P11" i="34" a="1"/>
  <c r="P11" i="34" s="1"/>
  <c r="L74" i="33" s="1"/>
  <c r="W40" i="34"/>
  <c r="X40" i="34" s="1"/>
  <c r="D12" i="29"/>
  <c r="B12" i="29"/>
  <c r="D525" i="21"/>
  <c r="D527" i="21"/>
  <c r="D531" i="21"/>
  <c r="D554" i="21"/>
  <c r="G594" i="21"/>
  <c r="D646" i="21"/>
  <c r="D650" i="21"/>
  <c r="D652" i="21"/>
  <c r="G515" i="21"/>
  <c r="G517" i="21"/>
  <c r="G519" i="21"/>
  <c r="D521" i="21"/>
  <c r="D534" i="21"/>
  <c r="G536" i="21"/>
  <c r="G538" i="21"/>
  <c r="G542" i="21"/>
  <c r="D578" i="21"/>
  <c r="D580" i="21"/>
  <c r="D582" i="21"/>
  <c r="D584" i="21"/>
  <c r="D586" i="21"/>
  <c r="D634" i="21"/>
  <c r="G636" i="21"/>
  <c r="D638" i="21"/>
  <c r="G640" i="21"/>
  <c r="D642" i="21"/>
  <c r="D523" i="21"/>
  <c r="D546" i="21"/>
  <c r="D548" i="21"/>
  <c r="D550" i="21"/>
  <c r="D552" i="21"/>
  <c r="G569" i="21"/>
  <c r="G571" i="21"/>
  <c r="G592" i="21"/>
  <c r="G596" i="21"/>
  <c r="G598" i="21"/>
  <c r="D644" i="21"/>
  <c r="D648" i="21"/>
  <c r="G524" i="21"/>
  <c r="G530" i="21"/>
  <c r="G532" i="21"/>
  <c r="D545" i="21"/>
  <c r="D547" i="21"/>
  <c r="D549" i="21"/>
  <c r="D551" i="21"/>
  <c r="D553" i="21"/>
  <c r="D568" i="21"/>
  <c r="D570" i="21"/>
  <c r="D572" i="21"/>
  <c r="D574" i="21"/>
  <c r="D576" i="21"/>
  <c r="G589" i="21"/>
  <c r="G591" i="21"/>
  <c r="G593" i="21"/>
  <c r="D595" i="21"/>
  <c r="G597" i="21"/>
  <c r="G649" i="21"/>
  <c r="G651" i="21"/>
  <c r="D535" i="21"/>
  <c r="D537" i="21"/>
  <c r="D539" i="21"/>
  <c r="D541" i="21"/>
  <c r="D543" i="21"/>
  <c r="G556" i="21"/>
  <c r="G558" i="21"/>
  <c r="D560" i="21"/>
  <c r="G562" i="21"/>
  <c r="G564" i="21"/>
  <c r="G579" i="21"/>
  <c r="D581" i="21"/>
  <c r="G583" i="21"/>
  <c r="G585" i="21"/>
  <c r="D587" i="21"/>
  <c r="D664" i="21"/>
  <c r="G100" i="21"/>
  <c r="G102" i="21"/>
  <c r="G104" i="21"/>
  <c r="G106" i="21"/>
  <c r="G108" i="21"/>
  <c r="G178" i="21"/>
  <c r="G180" i="21"/>
  <c r="G182" i="21"/>
  <c r="G184" i="21"/>
  <c r="G186" i="21"/>
  <c r="D234" i="21"/>
  <c r="D238" i="21"/>
  <c r="D240" i="21"/>
  <c r="D242" i="21"/>
  <c r="G255" i="21"/>
  <c r="D257" i="21"/>
  <c r="D259" i="21"/>
  <c r="D261" i="21"/>
  <c r="D263" i="21"/>
  <c r="G278" i="21"/>
  <c r="G280" i="21"/>
  <c r="G282" i="21"/>
  <c r="D284" i="21"/>
  <c r="G286" i="21"/>
  <c r="D356" i="21"/>
  <c r="G358" i="21"/>
  <c r="G360" i="21"/>
  <c r="D362" i="21"/>
  <c r="G385" i="21"/>
  <c r="G433" i="21"/>
  <c r="G435" i="21"/>
  <c r="G437" i="21"/>
  <c r="G439" i="21"/>
  <c r="G441" i="21"/>
  <c r="D88" i="21"/>
  <c r="D90" i="21"/>
  <c r="D92" i="21"/>
  <c r="D94" i="21"/>
  <c r="D96" i="21"/>
  <c r="D224" i="21"/>
  <c r="D226" i="21"/>
  <c r="G228" i="21"/>
  <c r="D230" i="21"/>
  <c r="G245" i="21"/>
  <c r="D247" i="21"/>
  <c r="G249" i="21"/>
  <c r="D251" i="21"/>
  <c r="D253" i="21"/>
  <c r="G268" i="21"/>
  <c r="G270" i="21"/>
  <c r="G272" i="21"/>
  <c r="G274" i="21"/>
  <c r="D350" i="21"/>
  <c r="D352" i="21"/>
  <c r="D354" i="21"/>
  <c r="G367" i="21"/>
  <c r="G371" i="21"/>
  <c r="G375" i="21"/>
  <c r="D392" i="21"/>
  <c r="D394" i="21"/>
  <c r="D396" i="21"/>
  <c r="D398" i="21"/>
  <c r="D99" i="21"/>
  <c r="D101" i="21"/>
  <c r="D103" i="21"/>
  <c r="G105" i="21"/>
  <c r="G107" i="21"/>
  <c r="D181" i="21"/>
  <c r="G183" i="21"/>
  <c r="D185" i="21"/>
  <c r="D187" i="21"/>
  <c r="G233" i="21"/>
  <c r="D235" i="21"/>
  <c r="D237" i="21"/>
  <c r="G239" i="21"/>
  <c r="D241" i="21"/>
  <c r="D256" i="21"/>
  <c r="D258" i="21"/>
  <c r="D260" i="21"/>
  <c r="D262" i="21"/>
  <c r="D264" i="21"/>
  <c r="D279" i="21"/>
  <c r="D281" i="21"/>
  <c r="D285" i="21"/>
  <c r="G357" i="21"/>
  <c r="G359" i="21"/>
  <c r="G361" i="21"/>
  <c r="G363" i="21"/>
  <c r="D378" i="21"/>
  <c r="D382" i="21"/>
  <c r="D384" i="21"/>
  <c r="D386" i="21"/>
  <c r="G434" i="21"/>
  <c r="G436" i="21"/>
  <c r="G438" i="21"/>
  <c r="G440" i="21"/>
  <c r="G442" i="21"/>
  <c r="G89" i="21"/>
  <c r="D91" i="21"/>
  <c r="D93" i="21"/>
  <c r="D95" i="21"/>
  <c r="D97" i="21"/>
  <c r="G223" i="21"/>
  <c r="G225" i="21"/>
  <c r="G227" i="21"/>
  <c r="G229" i="21"/>
  <c r="G231" i="21"/>
  <c r="D244" i="21"/>
  <c r="D246" i="21"/>
  <c r="D248" i="21"/>
  <c r="D250" i="21"/>
  <c r="D252" i="21"/>
  <c r="D267" i="21"/>
  <c r="G269" i="21"/>
  <c r="G271" i="21"/>
  <c r="D273" i="21"/>
  <c r="G351" i="21"/>
  <c r="G353" i="21"/>
  <c r="G368" i="21"/>
  <c r="D370" i="21"/>
  <c r="D372" i="21"/>
  <c r="D374" i="21"/>
  <c r="D376" i="21"/>
  <c r="D389" i="21"/>
  <c r="G391" i="21"/>
  <c r="G395" i="21"/>
  <c r="D397" i="21"/>
  <c r="D462" i="21"/>
  <c r="D477" i="21"/>
  <c r="G479" i="21"/>
  <c r="D481" i="21"/>
  <c r="D483" i="21"/>
  <c r="G485" i="21"/>
  <c r="D444" i="21"/>
  <c r="G446" i="21"/>
  <c r="D448" i="21"/>
  <c r="G450" i="21"/>
  <c r="G467" i="21"/>
  <c r="D469" i="21"/>
  <c r="D473" i="21"/>
  <c r="D475" i="21"/>
  <c r="G455" i="21"/>
  <c r="G461" i="21"/>
  <c r="G463" i="21"/>
  <c r="D478" i="21"/>
  <c r="D480" i="21"/>
  <c r="D482" i="21"/>
  <c r="D484" i="21"/>
  <c r="D486" i="21"/>
  <c r="D452" i="21"/>
  <c r="D466" i="21"/>
  <c r="D468" i="21"/>
  <c r="D470" i="21"/>
  <c r="D472" i="21"/>
  <c r="D474" i="21"/>
  <c r="D299" i="21"/>
  <c r="D303" i="21"/>
  <c r="D307" i="21"/>
  <c r="D322" i="21"/>
  <c r="D324" i="21"/>
  <c r="D326" i="21"/>
  <c r="D328" i="21"/>
  <c r="D330" i="21"/>
  <c r="D301" i="21"/>
  <c r="D305" i="21"/>
  <c r="G289" i="21"/>
  <c r="G291" i="21"/>
  <c r="G293" i="21"/>
  <c r="D310" i="21"/>
  <c r="D314" i="21"/>
  <c r="G318" i="21"/>
  <c r="G335" i="21"/>
  <c r="G337" i="21"/>
  <c r="D300" i="21"/>
  <c r="D302" i="21"/>
  <c r="D304" i="21"/>
  <c r="D306" i="21"/>
  <c r="D308" i="21"/>
  <c r="D321" i="21"/>
  <c r="D325" i="21"/>
  <c r="G327" i="21"/>
  <c r="G329" i="21"/>
  <c r="G295" i="21"/>
  <c r="G297" i="21"/>
  <c r="G312" i="21"/>
  <c r="D316" i="21"/>
  <c r="G288" i="21"/>
  <c r="G290" i="21"/>
  <c r="G292" i="21"/>
  <c r="G294" i="21"/>
  <c r="D296" i="21"/>
  <c r="G311" i="21"/>
  <c r="G313" i="21"/>
  <c r="G317" i="21"/>
  <c r="G319" i="21"/>
  <c r="G332" i="21"/>
  <c r="G334" i="21"/>
  <c r="D340" i="21"/>
  <c r="G111" i="21"/>
  <c r="D113" i="21"/>
  <c r="D115" i="21"/>
  <c r="G117" i="21"/>
  <c r="D119" i="21"/>
  <c r="G132" i="21"/>
  <c r="G134" i="21"/>
  <c r="D136" i="21"/>
  <c r="D138" i="21"/>
  <c r="G140" i="21"/>
  <c r="G168" i="21"/>
  <c r="G170" i="21"/>
  <c r="G172" i="21"/>
  <c r="G174" i="21"/>
  <c r="G154" i="21"/>
  <c r="G156" i="21"/>
  <c r="G158" i="21"/>
  <c r="G160" i="21"/>
  <c r="G162" i="21"/>
  <c r="D121" i="21"/>
  <c r="D123" i="21"/>
  <c r="D125" i="21"/>
  <c r="D127" i="21"/>
  <c r="D129" i="21"/>
  <c r="G155" i="21"/>
  <c r="D157" i="21"/>
  <c r="D159" i="21"/>
  <c r="G161" i="21"/>
  <c r="D163" i="21"/>
  <c r="G110" i="21"/>
  <c r="G112" i="21"/>
  <c r="G114" i="21"/>
  <c r="G116" i="21"/>
  <c r="G118" i="21"/>
  <c r="D133" i="21"/>
  <c r="D135" i="21"/>
  <c r="D137" i="21"/>
  <c r="D139" i="21"/>
  <c r="D141" i="21"/>
  <c r="D167" i="21"/>
  <c r="G169" i="21"/>
  <c r="D171" i="21"/>
  <c r="G173" i="21"/>
  <c r="G330" i="21"/>
  <c r="D332" i="21"/>
  <c r="G397" i="21"/>
  <c r="D132" i="21"/>
  <c r="D360" i="21"/>
  <c r="D368" i="21"/>
  <c r="G321" i="21"/>
  <c r="D255" i="21"/>
  <c r="D327" i="21"/>
  <c r="G389" i="21"/>
  <c r="D467" i="21"/>
  <c r="G477" i="21"/>
  <c r="D564" i="21"/>
  <c r="G374" i="21"/>
  <c r="G382" i="21"/>
  <c r="G547" i="21"/>
  <c r="D110" i="21"/>
  <c r="G299" i="21"/>
  <c r="G300" i="21"/>
  <c r="G301" i="21"/>
  <c r="G302" i="21"/>
  <c r="G303" i="21"/>
  <c r="G304" i="21"/>
  <c r="G305" i="21"/>
  <c r="G306" i="21"/>
  <c r="G307" i="21"/>
  <c r="G308" i="21"/>
  <c r="G324" i="21"/>
  <c r="D329" i="21"/>
  <c r="D371" i="21"/>
  <c r="G372" i="21"/>
  <c r="D450" i="21"/>
  <c r="G470" i="21"/>
  <c r="D640" i="21"/>
  <c r="G648" i="21"/>
  <c r="D233" i="21"/>
  <c r="G394" i="21"/>
  <c r="G480" i="21"/>
  <c r="D288" i="21"/>
  <c r="D391" i="21"/>
  <c r="G466" i="21"/>
  <c r="G474" i="21"/>
  <c r="D479" i="21"/>
  <c r="D485" i="21"/>
  <c r="G549" i="21"/>
  <c r="D556" i="21"/>
  <c r="G568" i="21"/>
  <c r="D585" i="21"/>
  <c r="G652" i="21"/>
  <c r="G244" i="21"/>
  <c r="G316" i="21"/>
  <c r="D351" i="21"/>
  <c r="G386" i="21"/>
  <c r="D433" i="21"/>
  <c r="D434" i="21"/>
  <c r="D435" i="21"/>
  <c r="D436" i="21"/>
  <c r="D437" i="21"/>
  <c r="D438" i="21"/>
  <c r="D439" i="21"/>
  <c r="D440" i="21"/>
  <c r="D441" i="21"/>
  <c r="D442" i="21"/>
  <c r="D461" i="21"/>
  <c r="G484" i="21"/>
  <c r="G535" i="21"/>
  <c r="G551" i="21"/>
  <c r="G572" i="21"/>
  <c r="G580" i="21"/>
  <c r="G587" i="21"/>
  <c r="D589" i="21"/>
  <c r="G121" i="21"/>
  <c r="D154" i="21"/>
  <c r="D178" i="21"/>
  <c r="D311" i="21"/>
  <c r="D318" i="21"/>
  <c r="G325" i="21"/>
  <c r="D335" i="21"/>
  <c r="D361" i="21"/>
  <c r="D446" i="21"/>
  <c r="D463" i="21"/>
  <c r="G481" i="21"/>
  <c r="D517" i="21"/>
  <c r="G539" i="21"/>
  <c r="G545" i="21"/>
  <c r="G553" i="21"/>
  <c r="G560" i="21"/>
  <c r="D593" i="21"/>
  <c r="D636" i="21"/>
  <c r="G264" i="21"/>
  <c r="G310" i="21"/>
  <c r="G314" i="21"/>
  <c r="D317" i="21"/>
  <c r="G322" i="21"/>
  <c r="G326" i="21"/>
  <c r="G354" i="21"/>
  <c r="G362" i="21"/>
  <c r="G370" i="21"/>
  <c r="D375" i="21"/>
  <c r="G376" i="21"/>
  <c r="G378" i="21"/>
  <c r="G396" i="21"/>
  <c r="G444" i="21"/>
  <c r="G448" i="21"/>
  <c r="G452" i="21"/>
  <c r="G472" i="21"/>
  <c r="G473" i="21"/>
  <c r="G482" i="21"/>
  <c r="G483" i="21"/>
  <c r="G521" i="21"/>
  <c r="G523" i="21"/>
  <c r="D538" i="21"/>
  <c r="G548" i="21"/>
  <c r="G552" i="21"/>
  <c r="D579" i="21"/>
  <c r="G595" i="21"/>
  <c r="G634" i="21"/>
  <c r="G642" i="21"/>
  <c r="G644" i="21"/>
  <c r="D651" i="21"/>
  <c r="G181" i="21"/>
  <c r="G251" i="21"/>
  <c r="G256" i="21"/>
  <c r="D295" i="21"/>
  <c r="D312" i="21"/>
  <c r="G328" i="21"/>
  <c r="D334" i="21"/>
  <c r="D357" i="21"/>
  <c r="D367" i="21"/>
  <c r="G384" i="21"/>
  <c r="G392" i="21"/>
  <c r="G398" i="21"/>
  <c r="D455" i="21"/>
  <c r="G462" i="21"/>
  <c r="G468" i="21"/>
  <c r="G475" i="21"/>
  <c r="G478" i="21"/>
  <c r="G486" i="21"/>
  <c r="G534" i="21"/>
  <c r="G546" i="21"/>
  <c r="G550" i="21"/>
  <c r="G554" i="21"/>
  <c r="D571" i="21"/>
  <c r="G574" i="21"/>
  <c r="G581" i="21"/>
  <c r="G586" i="21"/>
  <c r="G638" i="21"/>
  <c r="G333" i="21"/>
  <c r="D337" i="21"/>
  <c r="G340" i="21"/>
  <c r="D184" i="21"/>
  <c r="G224" i="21"/>
  <c r="G235" i="21"/>
  <c r="G279" i="21"/>
  <c r="D229" i="21"/>
  <c r="G123" i="21"/>
  <c r="G260" i="21"/>
  <c r="G285" i="21"/>
  <c r="D290" i="21"/>
  <c r="D112" i="21"/>
  <c r="D156" i="21"/>
  <c r="D183" i="21"/>
  <c r="D245" i="21"/>
  <c r="G259" i="21"/>
  <c r="D173" i="21"/>
  <c r="G234" i="21"/>
  <c r="D239" i="21"/>
  <c r="G250" i="21"/>
  <c r="G263" i="21"/>
  <c r="D268" i="21"/>
  <c r="G179" i="21"/>
  <c r="G187" i="21"/>
  <c r="G241" i="21"/>
  <c r="G246" i="21"/>
  <c r="G257" i="21"/>
  <c r="G261" i="21"/>
  <c r="G95" i="21"/>
  <c r="D105" i="21"/>
  <c r="D160" i="21"/>
  <c r="D179" i="21"/>
  <c r="G226" i="21"/>
  <c r="G258" i="21"/>
  <c r="G262" i="21"/>
  <c r="D272" i="21"/>
  <c r="G352" i="21"/>
  <c r="D353" i="21"/>
  <c r="G350" i="21"/>
  <c r="D111" i="21"/>
  <c r="D228" i="21"/>
  <c r="D294" i="21"/>
  <c r="D108" i="21"/>
  <c r="G139" i="21"/>
  <c r="G159" i="21"/>
  <c r="D162" i="21"/>
  <c r="G185" i="21"/>
  <c r="D227" i="21"/>
  <c r="G247" i="21"/>
  <c r="G253" i="21"/>
  <c r="D269" i="21"/>
  <c r="D280" i="21"/>
  <c r="G115" i="21"/>
  <c r="G167" i="21"/>
  <c r="D182" i="21"/>
  <c r="G230" i="21"/>
  <c r="G238" i="21"/>
  <c r="G242" i="21"/>
  <c r="D286" i="21"/>
  <c r="D289" i="21"/>
  <c r="G296" i="21"/>
  <c r="D117" i="21"/>
  <c r="D155" i="21"/>
  <c r="D249" i="21"/>
  <c r="D271" i="21"/>
  <c r="D278" i="21"/>
  <c r="D282" i="21"/>
  <c r="D292" i="21"/>
  <c r="D116" i="21"/>
  <c r="G138" i="21"/>
  <c r="G141" i="21"/>
  <c r="D170" i="21"/>
  <c r="D231" i="21"/>
  <c r="G248" i="21"/>
  <c r="G267" i="21"/>
  <c r="D297" i="21"/>
  <c r="G91" i="21"/>
  <c r="G97" i="21"/>
  <c r="G99" i="21"/>
  <c r="D102" i="21"/>
  <c r="G103" i="21"/>
  <c r="G113" i="21"/>
  <c r="G136" i="21"/>
  <c r="G157" i="21"/>
  <c r="G171" i="21"/>
  <c r="D89" i="21"/>
  <c r="D107" i="21"/>
  <c r="D134" i="21"/>
  <c r="G88" i="21"/>
  <c r="G92" i="21"/>
  <c r="D100" i="21"/>
  <c r="G127" i="21"/>
  <c r="G137" i="21"/>
  <c r="D158" i="21"/>
  <c r="D172" i="21"/>
  <c r="G93" i="21"/>
  <c r="G101" i="21"/>
  <c r="D106" i="21"/>
  <c r="G119" i="21"/>
  <c r="G163" i="21"/>
  <c r="D174" i="21"/>
  <c r="D180" i="21"/>
  <c r="G90" i="21"/>
  <c r="D186" i="21"/>
  <c r="D140" i="21"/>
  <c r="D161" i="21"/>
  <c r="D169" i="21"/>
  <c r="G94" i="21"/>
  <c r="D104" i="21"/>
  <c r="D114" i="21"/>
  <c r="D515" i="21"/>
  <c r="D519" i="21"/>
  <c r="G525" i="21"/>
  <c r="G537" i="21"/>
  <c r="G541" i="21"/>
  <c r="D558" i="21"/>
  <c r="D562" i="21"/>
  <c r="G570" i="21"/>
  <c r="G576" i="21"/>
  <c r="G578" i="21"/>
  <c r="D583" i="21"/>
  <c r="G584" i="21"/>
  <c r="D591" i="21"/>
  <c r="D592" i="21"/>
  <c r="D597" i="21"/>
  <c r="G650" i="21"/>
  <c r="G664" i="21"/>
  <c r="G531" i="21"/>
  <c r="D536" i="21"/>
  <c r="G543" i="21"/>
  <c r="G582" i="21"/>
  <c r="D596" i="21"/>
  <c r="G266" i="21"/>
  <c r="D266" i="21"/>
  <c r="G526" i="21"/>
  <c r="D526" i="21"/>
  <c r="G124" i="21"/>
  <c r="D124" i="21"/>
  <c r="D283" i="21"/>
  <c r="G283" i="21"/>
  <c r="G457" i="21"/>
  <c r="D457" i="21"/>
  <c r="G135" i="21"/>
  <c r="D168" i="21"/>
  <c r="D225" i="21"/>
  <c r="G237" i="21"/>
  <c r="G273" i="21"/>
  <c r="G281" i="21"/>
  <c r="D293" i="21"/>
  <c r="G338" i="21"/>
  <c r="D338" i="21"/>
  <c r="D363" i="21"/>
  <c r="G469" i="21"/>
  <c r="G528" i="21"/>
  <c r="D528" i="21"/>
  <c r="D569" i="21"/>
  <c r="G646" i="21"/>
  <c r="D649" i="21"/>
  <c r="G365" i="21"/>
  <c r="D365" i="21"/>
  <c r="D456" i="21"/>
  <c r="G456" i="21"/>
  <c r="D460" i="21"/>
  <c r="G460" i="21"/>
  <c r="G518" i="21"/>
  <c r="D518" i="21"/>
  <c r="G130" i="21"/>
  <c r="D130" i="21"/>
  <c r="D236" i="21"/>
  <c r="G236" i="21"/>
  <c r="G275" i="21"/>
  <c r="D275" i="21"/>
  <c r="G373" i="21"/>
  <c r="D373" i="21"/>
  <c r="G451" i="21"/>
  <c r="D451" i="21"/>
  <c r="G471" i="21"/>
  <c r="D471" i="21"/>
  <c r="G645" i="21"/>
  <c r="D645" i="21"/>
  <c r="G125" i="21"/>
  <c r="G128" i="21"/>
  <c r="D128" i="21"/>
  <c r="G133" i="21"/>
  <c r="F678" i="21"/>
  <c r="D223" i="21"/>
  <c r="G284" i="21"/>
  <c r="D291" i="21"/>
  <c r="D358" i="21"/>
  <c r="G369" i="21"/>
  <c r="D369" i="21"/>
  <c r="G383" i="21"/>
  <c r="D383" i="21"/>
  <c r="G514" i="21"/>
  <c r="D514" i="21"/>
  <c r="D532" i="21"/>
  <c r="D540" i="21"/>
  <c r="G540" i="21"/>
  <c r="G561" i="21"/>
  <c r="D561" i="21"/>
  <c r="G575" i="21"/>
  <c r="D575" i="21"/>
  <c r="G590" i="21"/>
  <c r="D590" i="21"/>
  <c r="G633" i="21"/>
  <c r="D633" i="21"/>
  <c r="G641" i="21"/>
  <c r="D641" i="21"/>
  <c r="G126" i="21"/>
  <c r="D126" i="21"/>
  <c r="D277" i="21"/>
  <c r="G277" i="21"/>
  <c r="G122" i="21"/>
  <c r="D122" i="21"/>
  <c r="G315" i="21"/>
  <c r="D315" i="21"/>
  <c r="G323" i="21"/>
  <c r="D323" i="21"/>
  <c r="G339" i="21"/>
  <c r="D339" i="21"/>
  <c r="D380" i="21"/>
  <c r="G380" i="21"/>
  <c r="G447" i="21"/>
  <c r="D447" i="21"/>
  <c r="D529" i="21"/>
  <c r="G529" i="21"/>
  <c r="G96" i="21"/>
  <c r="D118" i="21"/>
  <c r="G129" i="21"/>
  <c r="G252" i="21"/>
  <c r="D274" i="21"/>
  <c r="D313" i="21"/>
  <c r="G356" i="21"/>
  <c r="G364" i="21"/>
  <c r="D364" i="21"/>
  <c r="G387" i="21"/>
  <c r="D387" i="21"/>
  <c r="D393" i="21"/>
  <c r="G393" i="21"/>
  <c r="G459" i="21"/>
  <c r="D459" i="21"/>
  <c r="D598" i="21"/>
  <c r="C678" i="21"/>
  <c r="G240" i="21"/>
  <c r="D270" i="21"/>
  <c r="D319" i="21"/>
  <c r="D333" i="21"/>
  <c r="D359" i="21"/>
  <c r="G379" i="21"/>
  <c r="D379" i="21"/>
  <c r="D385" i="21"/>
  <c r="D395" i="21"/>
  <c r="D458" i="21"/>
  <c r="G458" i="21"/>
  <c r="D524" i="21"/>
  <c r="G527" i="21"/>
  <c r="D530" i="21"/>
  <c r="D542" i="21"/>
  <c r="G559" i="21"/>
  <c r="D559" i="21"/>
  <c r="D594" i="21"/>
  <c r="G639" i="21"/>
  <c r="D639" i="21"/>
  <c r="D390" i="21"/>
  <c r="G390" i="21"/>
  <c r="G445" i="21"/>
  <c r="D445" i="21"/>
  <c r="G453" i="21"/>
  <c r="D453" i="21"/>
  <c r="D464" i="21"/>
  <c r="G464" i="21"/>
  <c r="G512" i="21"/>
  <c r="D512" i="21"/>
  <c r="M676" i="21"/>
  <c r="G520" i="21"/>
  <c r="D520" i="21"/>
  <c r="G567" i="21"/>
  <c r="D567" i="21"/>
  <c r="G647" i="21"/>
  <c r="D647" i="21"/>
  <c r="G573" i="21"/>
  <c r="D573" i="21"/>
  <c r="G637" i="21"/>
  <c r="D637" i="21"/>
  <c r="G653" i="21"/>
  <c r="D653" i="21"/>
  <c r="M509" i="21"/>
  <c r="G381" i="21"/>
  <c r="D381" i="21"/>
  <c r="G449" i="21"/>
  <c r="D449" i="21"/>
  <c r="G516" i="21"/>
  <c r="D516" i="21"/>
  <c r="G557" i="21"/>
  <c r="D557" i="21"/>
  <c r="G565" i="21"/>
  <c r="D565" i="21"/>
  <c r="G563" i="21"/>
  <c r="D563" i="21"/>
  <c r="H679" i="34" l="1"/>
  <c r="I679" i="34" s="1" a="1"/>
  <c r="I679" i="34" s="1"/>
  <c r="H678" i="34"/>
  <c r="I678" i="34" s="1" a="1"/>
  <c r="I678" i="34" s="1"/>
  <c r="C680" i="21"/>
  <c r="C17" i="29"/>
  <c r="C15" i="29"/>
  <c r="W43" i="34" s="1"/>
  <c r="X43" i="34" s="1"/>
  <c r="D298" i="21"/>
  <c r="E298" i="21" s="1"/>
  <c r="D544" i="21"/>
  <c r="E544" i="21" s="1"/>
  <c r="D87" i="21"/>
  <c r="E87" i="21" s="1"/>
  <c r="G432" i="21"/>
  <c r="H432" i="21" s="1"/>
  <c r="D254" i="21"/>
  <c r="E254" i="21" s="1"/>
  <c r="G287" i="21"/>
  <c r="H287" i="21" s="1"/>
  <c r="G131" i="21"/>
  <c r="H131" i="21" s="1"/>
  <c r="G109" i="21"/>
  <c r="H109" i="21" s="1"/>
  <c r="G153" i="21"/>
  <c r="H153" i="21" s="1"/>
  <c r="G87" i="21"/>
  <c r="H87" i="21" s="1"/>
  <c r="G98" i="21"/>
  <c r="H98" i="21" s="1"/>
  <c r="G120" i="21"/>
  <c r="H120" i="21" s="1"/>
  <c r="D320" i="21"/>
  <c r="E320" i="21" s="1"/>
  <c r="D465" i="21"/>
  <c r="E465" i="21" s="1"/>
  <c r="G476" i="21"/>
  <c r="H476" i="21" s="1"/>
  <c r="D476" i="21"/>
  <c r="E476" i="21" s="1"/>
  <c r="D344" i="21"/>
  <c r="D577" i="21"/>
  <c r="E577" i="21" s="1"/>
  <c r="D432" i="21"/>
  <c r="E432" i="21" s="1"/>
  <c r="G298" i="21"/>
  <c r="H298" i="21" s="1"/>
  <c r="G320" i="21"/>
  <c r="H320" i="21" s="1"/>
  <c r="G588" i="21"/>
  <c r="H588" i="21" s="1"/>
  <c r="G544" i="21"/>
  <c r="H544" i="21" s="1"/>
  <c r="G309" i="21"/>
  <c r="H309" i="21" s="1"/>
  <c r="D243" i="21"/>
  <c r="E243" i="21" s="1"/>
  <c r="D232" i="21"/>
  <c r="E232" i="21" s="1"/>
  <c r="G177" i="21"/>
  <c r="D177" i="21"/>
  <c r="G254" i="21"/>
  <c r="H254" i="21" s="1"/>
  <c r="D131" i="21"/>
  <c r="E131" i="21" s="1"/>
  <c r="G243" i="21"/>
  <c r="H243" i="21" s="1"/>
  <c r="G344" i="21"/>
  <c r="D153" i="21"/>
  <c r="E153" i="21" s="1"/>
  <c r="D98" i="21"/>
  <c r="E98" i="21" s="1"/>
  <c r="D109" i="21"/>
  <c r="E109" i="21" s="1"/>
  <c r="G577" i="21"/>
  <c r="H577" i="21" s="1"/>
  <c r="G533" i="21"/>
  <c r="H533" i="21" s="1"/>
  <c r="D86" i="21"/>
  <c r="G84" i="21"/>
  <c r="G86" i="21"/>
  <c r="D85" i="21"/>
  <c r="D82" i="21"/>
  <c r="G83" i="21"/>
  <c r="D84" i="21"/>
  <c r="D83" i="21"/>
  <c r="G82" i="21"/>
  <c r="D81" i="21"/>
  <c r="D80" i="21"/>
  <c r="G81" i="21"/>
  <c r="G80" i="21"/>
  <c r="D78" i="21"/>
  <c r="G78" i="21"/>
  <c r="D79" i="21"/>
  <c r="G79" i="21"/>
  <c r="D77" i="21"/>
  <c r="G77" i="21"/>
  <c r="D75" i="21"/>
  <c r="D73" i="21"/>
  <c r="D74" i="21"/>
  <c r="D71" i="21"/>
  <c r="D72" i="21"/>
  <c r="D70" i="21"/>
  <c r="D69" i="21"/>
  <c r="D66" i="21"/>
  <c r="G366" i="21"/>
  <c r="H366" i="21" s="1"/>
  <c r="D366" i="21"/>
  <c r="E366" i="21" s="1"/>
  <c r="G465" i="21"/>
  <c r="H465" i="21" s="1"/>
  <c r="G388" i="21"/>
  <c r="H388" i="21" s="1"/>
  <c r="D388" i="21"/>
  <c r="E388" i="21" s="1"/>
  <c r="D287" i="21"/>
  <c r="E287" i="21" s="1"/>
  <c r="D555" i="21"/>
  <c r="E555" i="21" s="1"/>
  <c r="D522" i="21"/>
  <c r="E522" i="21" s="1"/>
  <c r="G355" i="21"/>
  <c r="H355" i="21" s="1"/>
  <c r="D643" i="21"/>
  <c r="E643" i="21" s="1"/>
  <c r="G443" i="21"/>
  <c r="H443" i="21" s="1"/>
  <c r="G555" i="21"/>
  <c r="H555" i="21" s="1"/>
  <c r="G454" i="21"/>
  <c r="H454" i="21" s="1"/>
  <c r="D443" i="21"/>
  <c r="E443" i="21" s="1"/>
  <c r="D309" i="21"/>
  <c r="E309" i="21" s="1"/>
  <c r="D566" i="21"/>
  <c r="E566" i="21" s="1"/>
  <c r="G276" i="21"/>
  <c r="H276" i="21" s="1"/>
  <c r="D588" i="21"/>
  <c r="E588" i="21" s="1"/>
  <c r="D533" i="21"/>
  <c r="E533" i="21" s="1"/>
  <c r="G232" i="21"/>
  <c r="H232" i="21" s="1"/>
  <c r="G566" i="21"/>
  <c r="H566" i="21" s="1"/>
  <c r="D276" i="21"/>
  <c r="E276" i="21" s="1"/>
  <c r="D355" i="21"/>
  <c r="E355" i="21" s="1"/>
  <c r="G377" i="21"/>
  <c r="H377" i="21" s="1"/>
  <c r="D120" i="21"/>
  <c r="E120" i="21" s="1"/>
  <c r="D265" i="21"/>
  <c r="E265" i="21" s="1"/>
  <c r="D454" i="21"/>
  <c r="E454" i="21" s="1"/>
  <c r="G265" i="21"/>
  <c r="H265" i="21" s="1"/>
  <c r="D377" i="21"/>
  <c r="E377" i="21" s="1"/>
  <c r="G522" i="21"/>
  <c r="H522" i="21" s="1"/>
  <c r="G643" i="21"/>
  <c r="H643" i="21" s="1"/>
  <c r="F680" i="21" l="1"/>
  <c r="A680" i="21"/>
  <c r="E344" i="21"/>
  <c r="W45" i="34"/>
  <c r="X45" i="34" s="1"/>
  <c r="D15" i="29"/>
  <c r="D17" i="29"/>
  <c r="B17" i="29"/>
  <c r="B15" i="29"/>
  <c r="G496" i="21"/>
  <c r="G497" i="21"/>
  <c r="G493" i="21"/>
  <c r="G495" i="21"/>
  <c r="G494" i="21"/>
  <c r="G488" i="21"/>
  <c r="G492" i="21"/>
  <c r="G491" i="21"/>
  <c r="G490" i="21"/>
  <c r="G489" i="21"/>
  <c r="G499" i="21"/>
  <c r="G500" i="21"/>
  <c r="G508" i="21"/>
  <c r="G505" i="21"/>
  <c r="G503" i="21"/>
  <c r="G502" i="21"/>
  <c r="G504" i="21"/>
  <c r="G507" i="21"/>
  <c r="G506" i="21"/>
  <c r="G501" i="21"/>
  <c r="G663" i="21"/>
  <c r="G661" i="21"/>
  <c r="G662" i="21"/>
  <c r="G658" i="21"/>
  <c r="G659" i="21"/>
  <c r="G660" i="21"/>
  <c r="G656" i="21"/>
  <c r="G657" i="21"/>
  <c r="G675" i="21"/>
  <c r="G655" i="21"/>
  <c r="G673" i="21"/>
  <c r="G674" i="21"/>
  <c r="G669" i="21"/>
  <c r="G670" i="21"/>
  <c r="G666" i="21"/>
  <c r="G668" i="21"/>
  <c r="G336" i="21"/>
  <c r="G667" i="21"/>
  <c r="D336" i="21"/>
  <c r="D331" i="21" s="1"/>
  <c r="E331" i="21" s="1"/>
  <c r="G166" i="21"/>
  <c r="D166" i="21"/>
  <c r="G671" i="21"/>
  <c r="G672" i="21"/>
  <c r="G222" i="21"/>
  <c r="D222" i="21"/>
  <c r="D221" i="21" s="1"/>
  <c r="E177" i="21"/>
  <c r="H177" i="21"/>
  <c r="H344" i="21"/>
  <c r="G85" i="21"/>
  <c r="D76" i="21"/>
  <c r="E76" i="21" s="1"/>
  <c r="H680" i="34" l="1"/>
  <c r="I680" i="34" s="1" a="1"/>
  <c r="I680" i="34" s="1"/>
  <c r="J347" i="34" s="1"/>
  <c r="J482" i="34"/>
  <c r="K482" i="34" s="1" a="1"/>
  <c r="K482" i="34" s="1"/>
  <c r="J677" i="34"/>
  <c r="K677" i="34" s="1" a="1"/>
  <c r="K677" i="34" s="1"/>
  <c r="J317" i="34"/>
  <c r="K317" i="34" s="1" a="1"/>
  <c r="K317" i="34" s="1"/>
  <c r="J446" i="34"/>
  <c r="K446" i="34" s="1" a="1"/>
  <c r="K446" i="34" s="1"/>
  <c r="J357" i="34"/>
  <c r="J182" i="34"/>
  <c r="J468" i="34"/>
  <c r="K468" i="34" s="1" a="1"/>
  <c r="K468" i="34" s="1"/>
  <c r="J427" i="34"/>
  <c r="K427" i="34" s="1" a="1"/>
  <c r="K427" i="34" s="1"/>
  <c r="J599" i="34"/>
  <c r="K599" i="34" s="1" a="1"/>
  <c r="K599" i="34" s="1"/>
  <c r="J17" i="34"/>
  <c r="P100" i="33" s="1" a="1"/>
  <c r="P100" i="33" s="1"/>
  <c r="J118" i="34"/>
  <c r="J671" i="34"/>
  <c r="J754" i="33" s="1" a="1"/>
  <c r="J754" i="33" s="1"/>
  <c r="J488" i="34"/>
  <c r="K488" i="34" s="1" a="1"/>
  <c r="K488" i="34" s="1"/>
  <c r="J408" i="34"/>
  <c r="K408" i="34" s="1" a="1"/>
  <c r="K408" i="34" s="1"/>
  <c r="J479" i="34"/>
  <c r="K479" i="34" s="1" a="1"/>
  <c r="K479" i="34" s="1"/>
  <c r="J478" i="34"/>
  <c r="K478" i="34" s="1" a="1"/>
  <c r="K478" i="34" s="1"/>
  <c r="J75" i="34"/>
  <c r="K75" i="34" s="1" a="1"/>
  <c r="K75" i="34" s="1"/>
  <c r="J95" i="34"/>
  <c r="J73" i="34"/>
  <c r="K73" i="34" s="1" a="1"/>
  <c r="K73" i="34" s="1"/>
  <c r="J69" i="34"/>
  <c r="K69" i="34" s="1" a="1"/>
  <c r="K69" i="34" s="1"/>
  <c r="J177" i="34"/>
  <c r="E260" i="33" s="1" a="1"/>
  <c r="E260" i="33" s="1"/>
  <c r="J142" i="34"/>
  <c r="K142" i="34" s="1" a="1"/>
  <c r="K142" i="34" s="1"/>
  <c r="J437" i="34"/>
  <c r="K437" i="34" s="1" a="1"/>
  <c r="K437" i="34" s="1"/>
  <c r="J108" i="34"/>
  <c r="C191" i="33" s="1" a="1"/>
  <c r="C191" i="33" s="1"/>
  <c r="J45" i="34"/>
  <c r="K45" i="34" s="1" a="1"/>
  <c r="K45" i="34" s="1"/>
  <c r="J445" i="34"/>
  <c r="K445" i="34" s="1" a="1"/>
  <c r="K445" i="34" s="1"/>
  <c r="J244" i="34"/>
  <c r="K244" i="34" s="1" a="1"/>
  <c r="K244" i="34" s="1"/>
  <c r="J552" i="34"/>
  <c r="K552" i="34" s="1" a="1"/>
  <c r="K552" i="34" s="1"/>
  <c r="J53" i="34"/>
  <c r="O136" i="33" s="1" a="1"/>
  <c r="O136" i="33" s="1"/>
  <c r="J423" i="34"/>
  <c r="K423" i="34" s="1" a="1"/>
  <c r="K423" i="34" s="1"/>
  <c r="J380" i="34"/>
  <c r="K380" i="34" s="1" a="1"/>
  <c r="K380" i="34" s="1"/>
  <c r="J521" i="34"/>
  <c r="K521" i="34" s="1" a="1"/>
  <c r="K521" i="34" s="1"/>
  <c r="J39" i="34"/>
  <c r="K39" i="34" s="1" a="1"/>
  <c r="K39" i="34" s="1"/>
  <c r="J421" i="34"/>
  <c r="K421" i="34" s="1" a="1"/>
  <c r="K421" i="34" s="1"/>
  <c r="J400" i="34"/>
  <c r="K400" i="34" s="1" a="1"/>
  <c r="K400" i="34" s="1"/>
  <c r="J171" i="34"/>
  <c r="K171" i="34" s="1" a="1"/>
  <c r="K171" i="34" s="1"/>
  <c r="J211" i="34"/>
  <c r="G294" i="33" s="1" a="1"/>
  <c r="G294" i="33" s="1"/>
  <c r="J499" i="34"/>
  <c r="K499" i="34" s="1" a="1"/>
  <c r="K499" i="34" s="1"/>
  <c r="J483" i="34"/>
  <c r="K483" i="34" s="1" a="1"/>
  <c r="K483" i="34" s="1"/>
  <c r="J36" i="34"/>
  <c r="K36" i="34" s="1" a="1"/>
  <c r="K36" i="34" s="1"/>
  <c r="J146" i="34"/>
  <c r="K146" i="34" s="1" a="1"/>
  <c r="K146" i="34" s="1"/>
  <c r="J294" i="34"/>
  <c r="K294" i="34" s="1" a="1"/>
  <c r="K294" i="34" s="1"/>
  <c r="J464" i="34"/>
  <c r="K464" i="34" s="1" a="1"/>
  <c r="K464" i="34" s="1"/>
  <c r="J679" i="34"/>
  <c r="K679" i="34" s="1" a="1"/>
  <c r="K679" i="34" s="1"/>
  <c r="J663" i="34"/>
  <c r="K663" i="34" s="1" a="1"/>
  <c r="K663" i="34" s="1"/>
  <c r="J393" i="34"/>
  <c r="K393" i="34" s="1" a="1"/>
  <c r="K393" i="34" s="1"/>
  <c r="J472" i="34"/>
  <c r="K472" i="34" s="1" a="1"/>
  <c r="K472" i="34" s="1"/>
  <c r="J497" i="34"/>
  <c r="J473" i="34"/>
  <c r="K473" i="34" s="1" a="1"/>
  <c r="K473" i="34" s="1"/>
  <c r="J434" i="34"/>
  <c r="E517" i="33" s="1" a="1"/>
  <c r="E517" i="33" s="1"/>
  <c r="J585" i="34"/>
  <c r="K585" i="34" s="1" a="1"/>
  <c r="K585" i="34" s="1"/>
  <c r="J236" i="34"/>
  <c r="K236" i="34" s="1" a="1"/>
  <c r="K236" i="34" s="1"/>
  <c r="J216" i="34"/>
  <c r="K216" i="34" s="1" a="1"/>
  <c r="K216" i="34" s="1"/>
  <c r="J300" i="34"/>
  <c r="K300" i="34" s="1" a="1"/>
  <c r="K300" i="34" s="1"/>
  <c r="J428" i="34"/>
  <c r="K428" i="34" s="1" a="1"/>
  <c r="K428" i="34" s="1"/>
  <c r="J383" i="34"/>
  <c r="O466" i="33" s="1" a="1"/>
  <c r="O466" i="33" s="1"/>
  <c r="J361" i="34"/>
  <c r="K361" i="34" s="1" a="1"/>
  <c r="K361" i="34" s="1"/>
  <c r="J670" i="34"/>
  <c r="M753" i="33" s="1" a="1"/>
  <c r="M753" i="33" s="1"/>
  <c r="J608" i="34"/>
  <c r="K608" i="34" s="1" a="1"/>
  <c r="K608" i="34" s="1"/>
  <c r="J469" i="34"/>
  <c r="K469" i="34" s="1" a="1"/>
  <c r="K469" i="34" s="1"/>
  <c r="J49" i="34"/>
  <c r="L132" i="33" s="1" a="1"/>
  <c r="L132" i="33" s="1"/>
  <c r="J204" i="34"/>
  <c r="K204" i="34" s="1" a="1"/>
  <c r="K204" i="34" s="1"/>
  <c r="J666" i="34"/>
  <c r="K666" i="34" s="1" a="1"/>
  <c r="K666" i="34" s="1"/>
  <c r="J377" i="34"/>
  <c r="G460" i="33" s="1" a="1"/>
  <c r="G460" i="33" s="1"/>
  <c r="J354" i="34"/>
  <c r="K354" i="34" s="1" a="1"/>
  <c r="K354" i="34" s="1"/>
  <c r="J595" i="34"/>
  <c r="J242" i="34"/>
  <c r="K242" i="34" s="1" a="1"/>
  <c r="K242" i="34" s="1"/>
  <c r="J143" i="34"/>
  <c r="K143" i="34" s="1" a="1"/>
  <c r="K143" i="34" s="1"/>
  <c r="J31" i="34"/>
  <c r="C114" i="33" s="1" a="1"/>
  <c r="C114" i="33" s="1"/>
  <c r="J391" i="34"/>
  <c r="K391" i="34" s="1" a="1"/>
  <c r="K391" i="34" s="1"/>
  <c r="J239" i="34"/>
  <c r="K239" i="34" s="1" a="1"/>
  <c r="K239" i="34" s="1"/>
  <c r="J500" i="34"/>
  <c r="I583" i="33" s="1" a="1"/>
  <c r="I583" i="33" s="1"/>
  <c r="J19" i="34"/>
  <c r="D102" i="33" s="1" a="1"/>
  <c r="D102" i="33" s="1"/>
  <c r="J466" i="34"/>
  <c r="I549" i="33" s="1" a="1"/>
  <c r="I549" i="33" s="1"/>
  <c r="J308" i="34"/>
  <c r="K308" i="34" s="1" a="1"/>
  <c r="K308" i="34" s="1"/>
  <c r="J117" i="34"/>
  <c r="K117" i="34" s="1" a="1"/>
  <c r="K117" i="34" s="1"/>
  <c r="J183" i="34"/>
  <c r="L266" i="33" s="1" a="1"/>
  <c r="L266" i="33" s="1"/>
  <c r="J635" i="34"/>
  <c r="K635" i="34" s="1" a="1"/>
  <c r="K635" i="34" s="1"/>
  <c r="J654" i="34"/>
  <c r="K654" i="34" s="1" a="1"/>
  <c r="K654" i="34" s="1"/>
  <c r="J667" i="34"/>
  <c r="L750" i="33" s="1" a="1"/>
  <c r="L750" i="33" s="1"/>
  <c r="J264" i="34"/>
  <c r="K264" i="34" s="1" a="1"/>
  <c r="K264" i="34" s="1"/>
  <c r="J48" i="34"/>
  <c r="J134" i="34"/>
  <c r="K134" i="34" s="1" a="1"/>
  <c r="K134" i="34" s="1"/>
  <c r="J207" i="34"/>
  <c r="K207" i="34" s="1" a="1"/>
  <c r="K207" i="34" s="1"/>
  <c r="J490" i="34"/>
  <c r="G573" i="33" s="1" a="1"/>
  <c r="G573" i="33" s="1"/>
  <c r="J637" i="34"/>
  <c r="K637" i="34" s="1" a="1"/>
  <c r="K637" i="34" s="1"/>
  <c r="J451" i="34"/>
  <c r="K451" i="34" s="1" a="1"/>
  <c r="K451" i="34" s="1"/>
  <c r="J410" i="34"/>
  <c r="M493" i="33" s="1" a="1"/>
  <c r="M493" i="33" s="1"/>
  <c r="J638" i="34"/>
  <c r="K638" i="34" s="1" a="1"/>
  <c r="K638" i="34" s="1"/>
  <c r="J561" i="34"/>
  <c r="K561" i="34" s="1" a="1"/>
  <c r="K561" i="34" s="1"/>
  <c r="J274" i="34"/>
  <c r="K274" i="34" s="1" a="1"/>
  <c r="K274" i="34" s="1"/>
  <c r="J255" i="34"/>
  <c r="K255" i="34" s="1" a="1"/>
  <c r="K255" i="34" s="1"/>
  <c r="J135" i="34"/>
  <c r="I218" i="33" s="1" a="1"/>
  <c r="I218" i="33" s="1"/>
  <c r="J125" i="34"/>
  <c r="K125" i="34" s="1" a="1"/>
  <c r="K125" i="34" s="1"/>
  <c r="J334" i="34"/>
  <c r="K334" i="34" s="1" a="1"/>
  <c r="K334" i="34" s="1"/>
  <c r="J270" i="34"/>
  <c r="J249" i="34"/>
  <c r="K249" i="34" s="1" a="1"/>
  <c r="K249" i="34" s="1"/>
  <c r="J122" i="34"/>
  <c r="L205" i="33" s="1" a="1"/>
  <c r="L205" i="33" s="1"/>
  <c r="J90" i="34"/>
  <c r="K90" i="34" s="1" a="1"/>
  <c r="K90" i="34" s="1"/>
  <c r="J15" i="34"/>
  <c r="O98" i="33" s="1" a="1"/>
  <c r="O98" i="33" s="1"/>
  <c r="J296" i="34"/>
  <c r="N379" i="33" s="1" a="1"/>
  <c r="N379" i="33" s="1"/>
  <c r="J413" i="34"/>
  <c r="K413" i="34" s="1" a="1"/>
  <c r="K413" i="34" s="1"/>
  <c r="J100" i="34"/>
  <c r="K100" i="34" s="1" a="1"/>
  <c r="K100" i="34" s="1"/>
  <c r="J111" i="34"/>
  <c r="M194" i="33" s="1" a="1"/>
  <c r="M194" i="33" s="1"/>
  <c r="J89" i="34"/>
  <c r="K89" i="34" s="1" a="1"/>
  <c r="K89" i="34" s="1"/>
  <c r="J574" i="34"/>
  <c r="G657" i="33" s="1" a="1"/>
  <c r="G657" i="33" s="1"/>
  <c r="J538" i="34"/>
  <c r="K538" i="34" s="1" a="1"/>
  <c r="K538" i="34" s="1"/>
  <c r="J277" i="34"/>
  <c r="K277" i="34" s="1" a="1"/>
  <c r="K277" i="34" s="1"/>
  <c r="J132" i="34"/>
  <c r="G215" i="33" s="1" a="1"/>
  <c r="G215" i="33" s="1"/>
  <c r="J415" i="34"/>
  <c r="K415" i="34" s="1" a="1"/>
  <c r="K415" i="34" s="1"/>
  <c r="J356" i="34"/>
  <c r="K356" i="34" s="1" a="1"/>
  <c r="K356" i="34" s="1"/>
  <c r="J578" i="34"/>
  <c r="J228" i="34"/>
  <c r="K228" i="34" s="1" a="1"/>
  <c r="K228" i="34" s="1"/>
  <c r="J331" i="34"/>
  <c r="P414" i="33" s="1" a="1"/>
  <c r="P414" i="33" s="1"/>
  <c r="J368" i="34"/>
  <c r="K368" i="34" s="1" a="1"/>
  <c r="K368" i="34" s="1"/>
  <c r="J650" i="34"/>
  <c r="K650" i="34" s="1" a="1"/>
  <c r="K650" i="34" s="1"/>
  <c r="J634" i="34"/>
  <c r="C717" i="33" s="1" a="1"/>
  <c r="C717" i="33" s="1"/>
  <c r="J201" i="34"/>
  <c r="K201" i="34" s="1" a="1"/>
  <c r="K201" i="34" s="1"/>
  <c r="J102" i="34"/>
  <c r="K102" i="34" s="1" a="1"/>
  <c r="K102" i="34" s="1"/>
  <c r="J167" i="34"/>
  <c r="M250" i="33" s="1" a="1"/>
  <c r="M250" i="33" s="1"/>
  <c r="J81" i="34"/>
  <c r="K81" i="34" s="1" a="1"/>
  <c r="K81" i="34" s="1"/>
  <c r="J402" i="34"/>
  <c r="M485" i="33" s="1" a="1"/>
  <c r="M485" i="33" s="1"/>
  <c r="J280" i="34"/>
  <c r="K280" i="34" s="1" a="1"/>
  <c r="K280" i="34" s="1"/>
  <c r="J457" i="34"/>
  <c r="K457" i="34" s="1" a="1"/>
  <c r="K457" i="34" s="1"/>
  <c r="J113" i="34"/>
  <c r="J196" i="33" s="1" a="1"/>
  <c r="J196" i="33" s="1"/>
  <c r="J27" i="34"/>
  <c r="D110" i="33" s="1" a="1"/>
  <c r="D110" i="33" s="1"/>
  <c r="J287" i="34"/>
  <c r="N370" i="33" s="1" a="1"/>
  <c r="N370" i="33" s="1"/>
  <c r="J463" i="34"/>
  <c r="E546" i="33" s="1" a="1"/>
  <c r="E546" i="33" s="1"/>
  <c r="J104" i="34"/>
  <c r="K104" i="34" s="1" a="1"/>
  <c r="K104" i="34" s="1"/>
  <c r="J20" i="34"/>
  <c r="J329" i="34"/>
  <c r="K329" i="34" s="1" a="1"/>
  <c r="K329" i="34" s="1"/>
  <c r="J659" i="34"/>
  <c r="K659" i="34" s="1" a="1"/>
  <c r="K659" i="34" s="1"/>
  <c r="J680" i="34"/>
  <c r="N763" i="33" s="1" a="1"/>
  <c r="N763" i="33" s="1"/>
  <c r="J398" i="34"/>
  <c r="K398" i="34" s="1" a="1"/>
  <c r="K398" i="34" s="1"/>
  <c r="J341" i="34"/>
  <c r="O424" i="33" s="1" a="1"/>
  <c r="O424" i="33" s="1"/>
  <c r="J324" i="34"/>
  <c r="J319" i="34"/>
  <c r="K319" i="34" s="1" a="1"/>
  <c r="K319" i="34" s="1"/>
  <c r="J166" i="34"/>
  <c r="M249" i="33" s="1" a="1"/>
  <c r="M249" i="33" s="1"/>
  <c r="J150" i="34"/>
  <c r="K150" i="34" s="1" a="1"/>
  <c r="K150" i="34" s="1"/>
  <c r="J312" i="34"/>
  <c r="K312" i="34" s="1" a="1"/>
  <c r="K312" i="34" s="1"/>
  <c r="J516" i="34"/>
  <c r="K516" i="34" s="1" a="1"/>
  <c r="K516" i="34" s="1"/>
  <c r="J82" i="34"/>
  <c r="G165" i="33" s="1" a="1"/>
  <c r="G165" i="33" s="1"/>
  <c r="J514" i="34"/>
  <c r="L597" i="33" s="1" a="1"/>
  <c r="L597" i="33" s="1"/>
  <c r="J498" i="34"/>
  <c r="K581" i="33" s="1" a="1"/>
  <c r="K581" i="33" s="1"/>
  <c r="J598" i="34"/>
  <c r="K598" i="34" s="1" a="1"/>
  <c r="K598" i="34" s="1"/>
  <c r="J124" i="34"/>
  <c r="E207" i="33" s="1" a="1"/>
  <c r="E207" i="33" s="1"/>
  <c r="J586" i="34"/>
  <c r="K586" i="34" s="1" a="1"/>
  <c r="K586" i="34" s="1"/>
  <c r="J13" i="34"/>
  <c r="C96" i="33" s="1" a="1"/>
  <c r="C96" i="33" s="1"/>
  <c r="J290" i="34"/>
  <c r="K290" i="34" s="1" a="1"/>
  <c r="K290" i="34" s="1"/>
  <c r="J567" i="34"/>
  <c r="K567" i="34" s="1" a="1"/>
  <c r="K567" i="34" s="1"/>
  <c r="J266" i="34"/>
  <c r="O349" i="33" s="1" a="1"/>
  <c r="O349" i="33" s="1"/>
  <c r="J339" i="34"/>
  <c r="E422" i="33" s="1" a="1"/>
  <c r="E422" i="33" s="1"/>
  <c r="J370" i="34"/>
  <c r="K370" i="34" s="1" a="1"/>
  <c r="K370" i="34" s="1"/>
  <c r="J345" i="34"/>
  <c r="E428" i="33" s="1" a="1"/>
  <c r="E428" i="33" s="1"/>
  <c r="J563" i="34"/>
  <c r="K563" i="34" s="1" a="1"/>
  <c r="K563" i="34" s="1"/>
  <c r="J363" i="34"/>
  <c r="K363" i="34" s="1" a="1"/>
  <c r="K363" i="34" s="1"/>
  <c r="J575" i="34"/>
  <c r="K575" i="34" s="1" a="1"/>
  <c r="K575" i="34" s="1"/>
  <c r="J508" i="34"/>
  <c r="K508" i="34" s="1" a="1"/>
  <c r="K508" i="34" s="1"/>
  <c r="J213" i="34"/>
  <c r="J296" i="33" s="1" a="1"/>
  <c r="J296" i="33" s="1"/>
  <c r="J327" i="34"/>
  <c r="L410" i="33" s="1" a="1"/>
  <c r="L410" i="33" s="1"/>
  <c r="J262" i="34"/>
  <c r="K262" i="34" s="1" a="1"/>
  <c r="K262" i="34" s="1"/>
  <c r="J195" i="34"/>
  <c r="J381" i="34"/>
  <c r="K381" i="34" s="1" a="1"/>
  <c r="K381" i="34" s="1"/>
  <c r="J364" i="34"/>
  <c r="K364" i="34" s="1" a="1"/>
  <c r="K364" i="34" s="1"/>
  <c r="J43" i="34"/>
  <c r="K126" i="33" s="1" a="1"/>
  <c r="K126" i="33" s="1"/>
  <c r="J614" i="34"/>
  <c r="K614" i="34" s="1" a="1"/>
  <c r="K614" i="34" s="1"/>
  <c r="J365" i="34"/>
  <c r="E448" i="33" s="1" a="1"/>
  <c r="E448" i="33" s="1"/>
  <c r="J281" i="34"/>
  <c r="E364" i="33" s="1" a="1"/>
  <c r="E364" i="33" s="1"/>
  <c r="J179" i="34"/>
  <c r="K179" i="34" s="1" a="1"/>
  <c r="K179" i="34" s="1"/>
  <c r="J22" i="34"/>
  <c r="J257" i="34"/>
  <c r="K257" i="34" s="1" a="1"/>
  <c r="K257" i="34" s="1"/>
  <c r="J304" i="34"/>
  <c r="K304" i="34" s="1" a="1"/>
  <c r="K304" i="34" s="1"/>
  <c r="J612" i="34"/>
  <c r="D695" i="33" s="1" a="1"/>
  <c r="D695" i="33" s="1"/>
  <c r="J156" i="34"/>
  <c r="K156" i="34" s="1" a="1"/>
  <c r="K156" i="34" s="1"/>
  <c r="J315" i="34"/>
  <c r="M398" i="33" s="1" a="1"/>
  <c r="M398" i="33" s="1"/>
  <c r="J88" i="34"/>
  <c r="I171" i="33" s="1" a="1"/>
  <c r="I171" i="33" s="1"/>
  <c r="J119" i="34"/>
  <c r="K119" i="34" s="1" a="1"/>
  <c r="K119" i="34" s="1"/>
  <c r="J97" i="34"/>
  <c r="J459" i="34"/>
  <c r="K459" i="34" s="1" a="1"/>
  <c r="K459" i="34" s="1"/>
  <c r="J98" i="34"/>
  <c r="K98" i="34" s="1" a="1"/>
  <c r="K98" i="34" s="1"/>
  <c r="J215" i="34"/>
  <c r="K298" i="33" s="1" a="1"/>
  <c r="K298" i="33" s="1"/>
  <c r="J193" i="34"/>
  <c r="K193" i="34" s="1" a="1"/>
  <c r="K193" i="34" s="1"/>
  <c r="J83" i="34"/>
  <c r="G166" i="33" s="1" a="1"/>
  <c r="G166" i="33" s="1"/>
  <c r="J313" i="34"/>
  <c r="J230" i="34"/>
  <c r="K230" i="34" s="1" a="1"/>
  <c r="K230" i="34" s="1"/>
  <c r="J214" i="34"/>
  <c r="J593" i="34"/>
  <c r="K593" i="34" s="1" a="1"/>
  <c r="K593" i="34" s="1"/>
  <c r="J57" i="34"/>
  <c r="K57" i="34" s="1" a="1"/>
  <c r="K57" i="34" s="1"/>
  <c r="J237" i="34"/>
  <c r="C320" i="33" s="1" a="1"/>
  <c r="C320" i="33" s="1"/>
  <c r="J606" i="34"/>
  <c r="K606" i="34" s="1" a="1"/>
  <c r="K606" i="34" s="1"/>
  <c r="J669" i="34"/>
  <c r="M752" i="33" s="1" a="1"/>
  <c r="M752" i="33" s="1"/>
  <c r="J340" i="34"/>
  <c r="N423" i="33" s="1" a="1"/>
  <c r="N423" i="33" s="1"/>
  <c r="J335" i="34"/>
  <c r="K335" i="34" s="1" a="1"/>
  <c r="K335" i="34" s="1"/>
  <c r="J411" i="34"/>
  <c r="L494" i="33" s="1" a="1"/>
  <c r="L494" i="33" s="1"/>
  <c r="J621" i="34"/>
  <c r="K621" i="34" s="1" a="1"/>
  <c r="K621" i="34" s="1"/>
  <c r="J318" i="34"/>
  <c r="K318" i="34" s="1" a="1"/>
  <c r="K318" i="34" s="1"/>
  <c r="J584" i="34"/>
  <c r="K584" i="34" s="1" a="1"/>
  <c r="K584" i="34" s="1"/>
  <c r="J285" i="34"/>
  <c r="J368" i="33" s="1" a="1"/>
  <c r="J368" i="33" s="1"/>
  <c r="J269" i="34"/>
  <c r="K269" i="34" s="1" a="1"/>
  <c r="K269" i="34" s="1"/>
  <c r="J610" i="34"/>
  <c r="K693" i="33" s="1" a="1"/>
  <c r="K693" i="33" s="1"/>
  <c r="J673" i="34"/>
  <c r="J756" i="33" s="1" a="1"/>
  <c r="J756" i="33" s="1"/>
  <c r="J487" i="34"/>
  <c r="J510" i="34"/>
  <c r="K510" i="34" s="1" a="1"/>
  <c r="K510" i="34" s="1"/>
  <c r="J223" i="34"/>
  <c r="K223" i="34" s="1" a="1"/>
  <c r="K223" i="34" s="1"/>
  <c r="J503" i="34"/>
  <c r="K503" i="34" s="1" a="1"/>
  <c r="K503" i="34" s="1"/>
  <c r="J180" i="34"/>
  <c r="D263" i="33" s="1" a="1"/>
  <c r="D263" i="33" s="1"/>
  <c r="J160" i="34"/>
  <c r="G243" i="33" s="1" a="1"/>
  <c r="G243" i="33" s="1"/>
  <c r="J591" i="34"/>
  <c r="L674" i="33" s="1" a="1"/>
  <c r="L674" i="33" s="1"/>
  <c r="J511" i="34"/>
  <c r="C594" i="33" s="1" a="1"/>
  <c r="C594" i="33" s="1"/>
  <c r="J275" i="34"/>
  <c r="P358" i="33" s="1" a="1"/>
  <c r="P358" i="33" s="1"/>
  <c r="J256" i="34"/>
  <c r="K256" i="34" s="1" a="1"/>
  <c r="K256" i="34" s="1"/>
  <c r="J403" i="34"/>
  <c r="K403" i="34" s="1" a="1"/>
  <c r="K403" i="34" s="1"/>
  <c r="J323" i="34"/>
  <c r="K323" i="34" s="1" a="1"/>
  <c r="K323" i="34" s="1"/>
  <c r="J302" i="34"/>
  <c r="N385" i="33" s="1" a="1"/>
  <c r="N385" i="33" s="1"/>
  <c r="J172" i="34"/>
  <c r="I255" i="33" s="1" a="1"/>
  <c r="I255" i="33" s="1"/>
  <c r="J203" i="34"/>
  <c r="J286" i="33" s="1" a="1"/>
  <c r="J286" i="33" s="1"/>
  <c r="J529" i="34"/>
  <c r="P612" i="33" s="1" a="1"/>
  <c r="P612" i="33" s="1"/>
  <c r="J467" i="34"/>
  <c r="O550" i="33" s="1" a="1"/>
  <c r="O550" i="33" s="1"/>
  <c r="J184" i="34"/>
  <c r="K184" i="34" s="1" a="1"/>
  <c r="K184" i="34" s="1"/>
  <c r="J295" i="34"/>
  <c r="I378" i="33" s="1" a="1"/>
  <c r="I378" i="33" s="1"/>
  <c r="J276" i="34"/>
  <c r="K276" i="34" s="1" a="1"/>
  <c r="K276" i="34" s="1"/>
  <c r="J273" i="34"/>
  <c r="K273" i="34" s="1" a="1"/>
  <c r="K273" i="34" s="1"/>
  <c r="J572" i="34"/>
  <c r="D655" i="33" s="1" a="1"/>
  <c r="D655" i="33" s="1"/>
  <c r="J540" i="34"/>
  <c r="J588" i="34"/>
  <c r="K588" i="34" s="1" a="1"/>
  <c r="K588" i="34" s="1"/>
  <c r="J517" i="34"/>
  <c r="J600" i="33" s="1" a="1"/>
  <c r="J600" i="33" s="1"/>
  <c r="J652" i="34"/>
  <c r="K652" i="34" s="1" a="1"/>
  <c r="K652" i="34" s="1"/>
  <c r="J520" i="34"/>
  <c r="J603" i="33" s="1" a="1"/>
  <c r="J603" i="33" s="1"/>
  <c r="J504" i="34"/>
  <c r="J205" i="34"/>
  <c r="L288" i="33" s="1" a="1"/>
  <c r="L288" i="33" s="1"/>
  <c r="J546" i="34"/>
  <c r="N629" i="33" s="1" a="1"/>
  <c r="N629" i="33" s="1"/>
  <c r="J513" i="34"/>
  <c r="O596" i="33" s="1" a="1"/>
  <c r="O596" i="33" s="1"/>
  <c r="J252" i="34"/>
  <c r="L335" i="33" s="1" a="1"/>
  <c r="L335" i="33" s="1"/>
  <c r="J197" i="34"/>
  <c r="D280" i="33" s="1" a="1"/>
  <c r="D280" i="33" s="1"/>
  <c r="J127" i="34"/>
  <c r="K127" i="34" s="1" a="1"/>
  <c r="K127" i="34" s="1"/>
  <c r="J250" i="34"/>
  <c r="C333" i="33" s="1" a="1"/>
  <c r="C333" i="33" s="1"/>
  <c r="J189" i="34"/>
  <c r="K189" i="34" s="1" a="1"/>
  <c r="K189" i="34" s="1"/>
  <c r="J159" i="34"/>
  <c r="K242" i="33" s="1" a="1"/>
  <c r="K242" i="33" s="1"/>
  <c r="J147" i="34"/>
  <c r="O230" i="33" s="1" a="1"/>
  <c r="O230" i="33" s="1"/>
  <c r="J554" i="34"/>
  <c r="J625" i="34"/>
  <c r="D708" i="33" s="1" a="1"/>
  <c r="D708" i="33" s="1"/>
  <c r="J355" i="34"/>
  <c r="O438" i="33" s="1" a="1"/>
  <c r="O438" i="33" s="1"/>
  <c r="J387" i="34"/>
  <c r="K387" i="34" s="1" a="1"/>
  <c r="K387" i="34" s="1"/>
  <c r="J486" i="34"/>
  <c r="K486" i="34" s="1" a="1"/>
  <c r="K486" i="34" s="1"/>
  <c r="J527" i="34"/>
  <c r="K527" i="34" s="1" a="1"/>
  <c r="K527" i="34" s="1"/>
  <c r="J489" i="34"/>
  <c r="J44" i="34"/>
  <c r="O127" i="33" s="1" a="1"/>
  <c r="O127" i="33" s="1"/>
  <c r="J416" i="34"/>
  <c r="I499" i="33" s="1" a="1"/>
  <c r="I499" i="33" s="1"/>
  <c r="J212" i="34"/>
  <c r="L295" i="33" s="1" a="1"/>
  <c r="L295" i="33" s="1"/>
  <c r="J14" i="34"/>
  <c r="J653" i="34"/>
  <c r="K653" i="34" s="1" a="1"/>
  <c r="K653" i="34" s="1"/>
  <c r="J373" i="34"/>
  <c r="M456" i="33" s="1" a="1"/>
  <c r="M456" i="33" s="1"/>
  <c r="J547" i="34"/>
  <c r="K547" i="34" s="1" a="1"/>
  <c r="K547" i="34" s="1"/>
  <c r="J678" i="34"/>
  <c r="E761" i="33" s="1" a="1"/>
  <c r="E761" i="33" s="1"/>
  <c r="J429" i="34"/>
  <c r="K429" i="34" s="1" a="1"/>
  <c r="K429" i="34" s="1"/>
  <c r="J222" i="34"/>
  <c r="L305" i="33" s="1" a="1"/>
  <c r="L305" i="33" s="1"/>
  <c r="J309" i="34"/>
  <c r="K309" i="34" s="1" a="1"/>
  <c r="K309" i="34" s="1"/>
  <c r="J37" i="34"/>
  <c r="K37" i="34" s="1" a="1"/>
  <c r="K37" i="34" s="1"/>
  <c r="J21" i="34"/>
  <c r="D104" i="33" s="1" a="1"/>
  <c r="D104" i="33" s="1"/>
  <c r="J605" i="34"/>
  <c r="D688" i="33" s="1" a="1"/>
  <c r="D688" i="33" s="1"/>
  <c r="J161" i="34"/>
  <c r="K161" i="34" s="1" a="1"/>
  <c r="K161" i="34" s="1"/>
  <c r="J525" i="34"/>
  <c r="C608" i="33" s="1" a="1"/>
  <c r="C608" i="33" s="1"/>
  <c r="J509" i="34"/>
  <c r="G592" i="33" s="1" a="1"/>
  <c r="G592" i="33" s="1"/>
  <c r="J406" i="34"/>
  <c r="O489" i="33" s="1" a="1"/>
  <c r="O489" i="33" s="1"/>
  <c r="J190" i="34"/>
  <c r="K190" i="34" s="1" a="1"/>
  <c r="K190" i="34" s="1"/>
  <c r="J178" i="34"/>
  <c r="D261" i="33" s="1" a="1"/>
  <c r="D261" i="33" s="1"/>
  <c r="J92" i="34"/>
  <c r="K92" i="34" s="1" a="1"/>
  <c r="K92" i="34" s="1"/>
  <c r="J366" i="34"/>
  <c r="K366" i="34" s="1" a="1"/>
  <c r="K366" i="34" s="1"/>
  <c r="J494" i="34"/>
  <c r="K494" i="34" s="1" a="1"/>
  <c r="K494" i="34" s="1"/>
  <c r="J571" i="34"/>
  <c r="E654" i="33" s="1" a="1"/>
  <c r="E654" i="33" s="1"/>
  <c r="J492" i="34"/>
  <c r="D575" i="33" s="1" a="1"/>
  <c r="D575" i="33" s="1"/>
  <c r="J460" i="34"/>
  <c r="J462" i="34"/>
  <c r="K462" i="34" s="1" a="1"/>
  <c r="K462" i="34" s="1"/>
  <c r="J188" i="34"/>
  <c r="J271" i="33" s="1" a="1"/>
  <c r="J271" i="33" s="1"/>
  <c r="J103" i="34"/>
  <c r="K103" i="34" s="1" a="1"/>
  <c r="K103" i="34" s="1"/>
  <c r="J622" i="34"/>
  <c r="K622" i="34" s="1" a="1"/>
  <c r="K622" i="34" s="1"/>
  <c r="J544" i="34"/>
  <c r="K544" i="34" s="1" a="1"/>
  <c r="K544" i="34" s="1"/>
  <c r="J116" i="34"/>
  <c r="P199" i="33" s="1" a="1"/>
  <c r="P199" i="33" s="1"/>
  <c r="J619" i="34"/>
  <c r="E702" i="33" s="1" a="1"/>
  <c r="E702" i="33" s="1"/>
  <c r="J603" i="34"/>
  <c r="J234" i="34"/>
  <c r="O317" i="33" s="1" a="1"/>
  <c r="O317" i="33" s="1"/>
  <c r="J128" i="34"/>
  <c r="J105" i="34"/>
  <c r="K105" i="34" s="1" a="1"/>
  <c r="K105" i="34" s="1"/>
  <c r="J675" i="34"/>
  <c r="K758" i="33" s="1" a="1"/>
  <c r="K758" i="33" s="1"/>
  <c r="J348" i="34"/>
  <c r="L431" i="33" s="1" a="1"/>
  <c r="L431" i="33" s="1"/>
  <c r="J41" i="34"/>
  <c r="J164" i="34"/>
  <c r="K164" i="34" s="1" a="1"/>
  <c r="K164" i="34" s="1"/>
  <c r="J144" i="34"/>
  <c r="N227" i="33" s="1" a="1"/>
  <c r="N227" i="33" s="1"/>
  <c r="J325" i="34"/>
  <c r="J224" i="34"/>
  <c r="J121" i="34"/>
  <c r="K121" i="34" s="1" a="1"/>
  <c r="K121" i="34" s="1"/>
  <c r="J419" i="34"/>
  <c r="C502" i="33" s="1" a="1"/>
  <c r="C502" i="33" s="1"/>
  <c r="J611" i="34"/>
  <c r="C694" i="33" s="1" a="1"/>
  <c r="C694" i="33" s="1"/>
  <c r="J535" i="34"/>
  <c r="L618" i="33" s="1" a="1"/>
  <c r="L618" i="33" s="1"/>
  <c r="J581" i="34"/>
  <c r="K664" i="33" s="1" a="1"/>
  <c r="K664" i="33" s="1"/>
  <c r="J54" i="34"/>
  <c r="J101" i="34"/>
  <c r="O184" i="33" s="1" a="1"/>
  <c r="O184" i="33" s="1"/>
  <c r="J607" i="34"/>
  <c r="O690" i="33" s="1" a="1"/>
  <c r="O690" i="33" s="1"/>
  <c r="J120" i="34"/>
  <c r="K120" i="34" s="1" a="1"/>
  <c r="K120" i="34" s="1"/>
  <c r="J247" i="34"/>
  <c r="J330" i="33" s="1" a="1"/>
  <c r="J330" i="33" s="1"/>
  <c r="J589" i="34"/>
  <c r="C672" i="33" s="1" a="1"/>
  <c r="C672" i="33" s="1"/>
  <c r="J573" i="34"/>
  <c r="K573" i="34" s="1" a="1"/>
  <c r="K573" i="34" s="1"/>
  <c r="J385" i="34"/>
  <c r="L468" i="33" s="1" a="1"/>
  <c r="L468" i="33" s="1"/>
  <c r="J209" i="34"/>
  <c r="J656" i="34"/>
  <c r="N739" i="33" s="1" a="1"/>
  <c r="N739" i="33" s="1"/>
  <c r="J632" i="34"/>
  <c r="K632" i="34" s="1" a="1"/>
  <c r="K632" i="34" s="1"/>
  <c r="J259" i="34"/>
  <c r="K259" i="34" s="1" a="1"/>
  <c r="K259" i="34" s="1"/>
  <c r="J480" i="34"/>
  <c r="E563" i="33" s="1" a="1"/>
  <c r="E563" i="33" s="1"/>
  <c r="J32" i="34"/>
  <c r="J382" i="34"/>
  <c r="K382" i="34" s="1" a="1"/>
  <c r="K382" i="34" s="1"/>
  <c r="J539" i="34"/>
  <c r="E622" i="33" s="1" a="1"/>
  <c r="E622" i="33" s="1"/>
  <c r="J358" i="34"/>
  <c r="J42" i="34"/>
  <c r="P125" i="33" s="1" a="1"/>
  <c r="P125" i="33" s="1"/>
  <c r="J376" i="34"/>
  <c r="P459" i="33" s="1" a="1"/>
  <c r="P459" i="33" s="1"/>
  <c r="J263" i="34"/>
  <c r="K263" i="34" s="1" a="1"/>
  <c r="K263" i="34" s="1"/>
  <c r="J196" i="34"/>
  <c r="K196" i="34" s="1" a="1"/>
  <c r="K196" i="34" s="1"/>
  <c r="J55" i="34"/>
  <c r="K138" i="33" s="1" a="1"/>
  <c r="K138" i="33" s="1"/>
  <c r="J235" i="34"/>
  <c r="M318" i="33" s="1" a="1"/>
  <c r="M318" i="33" s="1"/>
  <c r="J145" i="34"/>
  <c r="O228" i="33" s="1" a="1"/>
  <c r="O228" i="33" s="1"/>
  <c r="J507" i="34"/>
  <c r="D590" i="33" s="1" a="1"/>
  <c r="D590" i="33" s="1"/>
  <c r="J272" i="34"/>
  <c r="N355" i="33" s="1" a="1"/>
  <c r="N355" i="33" s="1"/>
  <c r="J661" i="34"/>
  <c r="K661" i="34" s="1" a="1"/>
  <c r="K661" i="34" s="1"/>
  <c r="J425" i="34"/>
  <c r="K425" i="34" s="1" a="1"/>
  <c r="K425" i="34" s="1"/>
  <c r="J38" i="34"/>
  <c r="J186" i="34"/>
  <c r="I269" i="33" s="1" a="1"/>
  <c r="I269" i="33" s="1"/>
  <c r="J24" i="34"/>
  <c r="J199" i="34"/>
  <c r="G282" i="33" s="1" a="1"/>
  <c r="G282" i="33" s="1"/>
  <c r="J87" i="34"/>
  <c r="J351" i="34"/>
  <c r="M434" i="33" s="1" a="1"/>
  <c r="M434" i="33" s="1"/>
  <c r="J420" i="34"/>
  <c r="J314" i="34"/>
  <c r="K314" i="34" s="1" a="1"/>
  <c r="K314" i="34" s="1"/>
  <c r="J551" i="34"/>
  <c r="O634" i="33" s="1" a="1"/>
  <c r="O634" i="33" s="1"/>
  <c r="J609" i="34"/>
  <c r="J91" i="34"/>
  <c r="C174" i="33" s="1" a="1"/>
  <c r="C174" i="33" s="1"/>
  <c r="J303" i="34"/>
  <c r="J386" i="33" s="1" a="1"/>
  <c r="J386" i="33" s="1"/>
  <c r="J322" i="34"/>
  <c r="K405" i="33" s="1" a="1"/>
  <c r="K405" i="33" s="1"/>
  <c r="J342" i="34"/>
  <c r="K425" i="33" s="1" a="1"/>
  <c r="K425" i="33" s="1"/>
  <c r="J210" i="34"/>
  <c r="P293" i="33" s="1" a="1"/>
  <c r="P293" i="33" s="1"/>
  <c r="J337" i="34"/>
  <c r="K337" i="34" s="1" a="1"/>
  <c r="K337" i="34" s="1"/>
  <c r="J359" i="34"/>
  <c r="K359" i="34" s="1" a="1"/>
  <c r="K359" i="34" s="1"/>
  <c r="J26" i="34"/>
  <c r="P109" i="33" s="1" a="1"/>
  <c r="P109" i="33" s="1"/>
  <c r="J643" i="34"/>
  <c r="D726" i="33" s="1" a="1"/>
  <c r="D726" i="33" s="1"/>
  <c r="J344" i="34"/>
  <c r="K427" i="33" s="1" a="1"/>
  <c r="K427" i="33" s="1"/>
  <c r="J291" i="34"/>
  <c r="I374" i="33" s="1" a="1"/>
  <c r="I374" i="33" s="1"/>
  <c r="J79" i="34"/>
  <c r="K79" i="34" s="1" a="1"/>
  <c r="K79" i="34" s="1"/>
  <c r="J485" i="34"/>
  <c r="G568" i="33" s="1" a="1"/>
  <c r="G568" i="33" s="1"/>
  <c r="J594" i="34"/>
  <c r="K594" i="34" s="1" a="1"/>
  <c r="K594" i="34" s="1"/>
  <c r="J386" i="34"/>
  <c r="K386" i="34" s="1" a="1"/>
  <c r="K386" i="34" s="1"/>
  <c r="J130" i="34"/>
  <c r="K130" i="34" s="1" a="1"/>
  <c r="K130" i="34" s="1"/>
  <c r="J636" i="34"/>
  <c r="P719" i="33" s="1" a="1"/>
  <c r="P719" i="33" s="1"/>
  <c r="J388" i="34"/>
  <c r="K471" i="33" s="1" a="1"/>
  <c r="K471" i="33" s="1"/>
  <c r="J545" i="34"/>
  <c r="I628" i="33" s="1" a="1"/>
  <c r="I628" i="33" s="1"/>
  <c r="J226" i="34"/>
  <c r="K226" i="34" s="1" a="1"/>
  <c r="K226" i="34" s="1"/>
  <c r="J526" i="34"/>
  <c r="M609" i="33" s="1" a="1"/>
  <c r="M609" i="33" s="1"/>
  <c r="J399" i="34"/>
  <c r="K399" i="34" s="1" a="1"/>
  <c r="K399" i="34" s="1"/>
  <c r="J10" i="34"/>
  <c r="N93" i="33" s="1" a="1"/>
  <c r="N93" i="33" s="1"/>
  <c r="J649" i="34"/>
  <c r="J732" i="33" s="1" a="1"/>
  <c r="J732" i="33" s="1"/>
  <c r="J131" i="34"/>
  <c r="I214" i="33" s="1" a="1"/>
  <c r="I214" i="33" s="1"/>
  <c r="J71" i="34"/>
  <c r="L154" i="33" s="1" a="1"/>
  <c r="L154" i="33" s="1"/>
  <c r="J450" i="34"/>
  <c r="I533" i="33" s="1" a="1"/>
  <c r="I533" i="33" s="1"/>
  <c r="J431" i="34"/>
  <c r="N514" i="33" s="1" a="1"/>
  <c r="N514" i="33" s="1"/>
  <c r="J646" i="34"/>
  <c r="I729" i="33" s="1" a="1"/>
  <c r="I729" i="33" s="1"/>
  <c r="J16" i="34"/>
  <c r="D99" i="33" s="1" a="1"/>
  <c r="D99" i="33" s="1"/>
  <c r="J522" i="34"/>
  <c r="K605" i="33" s="1" a="1"/>
  <c r="K605" i="33" s="1"/>
  <c r="J506" i="34"/>
  <c r="O589" i="33" s="1" a="1"/>
  <c r="O589" i="33" s="1"/>
  <c r="J332" i="34"/>
  <c r="O415" i="33" s="1" a="1"/>
  <c r="O415" i="33" s="1"/>
  <c r="J51" i="34"/>
  <c r="D134" i="33" s="1" a="1"/>
  <c r="D134" i="33" s="1"/>
  <c r="J371" i="34"/>
  <c r="J579" i="34"/>
  <c r="N662" i="33" s="1" a="1"/>
  <c r="N662" i="33" s="1"/>
  <c r="J397" i="34"/>
  <c r="J112" i="34"/>
  <c r="K112" i="34" s="1" a="1"/>
  <c r="K112" i="34" s="1"/>
  <c r="J238" i="34"/>
  <c r="K238" i="34" s="1" a="1"/>
  <c r="K238" i="34" s="1"/>
  <c r="J221" i="34"/>
  <c r="G304" i="33" s="1" a="1"/>
  <c r="G304" i="33" s="1"/>
  <c r="J465" i="34"/>
  <c r="N548" i="33" s="1" a="1"/>
  <c r="N548" i="33" s="1"/>
  <c r="J133" i="34"/>
  <c r="P216" i="33" s="1" a="1"/>
  <c r="P216" i="33" s="1"/>
  <c r="J246" i="34"/>
  <c r="L329" i="33" s="1" a="1"/>
  <c r="L329" i="33" s="1"/>
  <c r="J293" i="34"/>
  <c r="I376" i="33" s="1" a="1"/>
  <c r="I376" i="33" s="1"/>
  <c r="J288" i="34"/>
  <c r="C371" i="33" s="1" a="1"/>
  <c r="C371" i="33" s="1"/>
  <c r="J169" i="34"/>
  <c r="K169" i="34" s="1" a="1"/>
  <c r="K169" i="34" s="1"/>
  <c r="J72" i="34"/>
  <c r="K72" i="34" s="1" a="1"/>
  <c r="K72" i="34" s="1"/>
  <c r="J61" i="34"/>
  <c r="J144" i="33" s="1" a="1"/>
  <c r="J144" i="33" s="1"/>
  <c r="J432" i="34"/>
  <c r="P515" i="33" s="1" a="1"/>
  <c r="P515" i="33" s="1"/>
  <c r="J185" i="34"/>
  <c r="C268" i="33" s="1" a="1"/>
  <c r="C268" i="33" s="1"/>
  <c r="J163" i="34"/>
  <c r="J549" i="34"/>
  <c r="O632" i="33" s="1" a="1"/>
  <c r="O632" i="33" s="1"/>
  <c r="J658" i="34"/>
  <c r="K658" i="34" s="1" a="1"/>
  <c r="K658" i="34" s="1"/>
  <c r="J123" i="34"/>
  <c r="K123" i="34" s="1" a="1"/>
  <c r="K123" i="34" s="1"/>
  <c r="J582" i="34"/>
  <c r="K665" i="33" s="1" a="1"/>
  <c r="K665" i="33" s="1"/>
  <c r="J580" i="34"/>
  <c r="O663" i="33" s="1" a="1"/>
  <c r="O663" i="33" s="1"/>
  <c r="J559" i="34"/>
  <c r="K559" i="34" s="1" a="1"/>
  <c r="K559" i="34" s="1"/>
  <c r="J543" i="34"/>
  <c r="K543" i="34" s="1" a="1"/>
  <c r="K543" i="34" s="1"/>
  <c r="J343" i="34"/>
  <c r="J404" i="34"/>
  <c r="K487" i="33" s="1" a="1"/>
  <c r="K487" i="33" s="1"/>
  <c r="J297" i="34"/>
  <c r="K297" i="34" s="1" a="1"/>
  <c r="K297" i="34" s="1"/>
  <c r="J248" i="34"/>
  <c r="K248" i="34" s="1" a="1"/>
  <c r="K248" i="34" s="1"/>
  <c r="J441" i="34"/>
  <c r="K441" i="34" s="1" a="1"/>
  <c r="K441" i="34" s="1"/>
  <c r="J645" i="34"/>
  <c r="N728" i="33" s="1" a="1"/>
  <c r="N728" i="33" s="1"/>
  <c r="J187" i="34"/>
  <c r="K187" i="34" s="1" a="1"/>
  <c r="K187" i="34" s="1"/>
  <c r="J96" i="34"/>
  <c r="C179" i="33" s="1" a="1"/>
  <c r="C179" i="33" s="1"/>
  <c r="J74" i="34"/>
  <c r="J64" i="34"/>
  <c r="K64" i="34" s="1" a="1"/>
  <c r="K64" i="34" s="1"/>
  <c r="J392" i="34"/>
  <c r="K475" i="33" s="1" a="1"/>
  <c r="K475" i="33" s="1"/>
  <c r="J367" i="34"/>
  <c r="K367" i="34" s="1" a="1"/>
  <c r="K367" i="34" s="1"/>
  <c r="J474" i="34"/>
  <c r="K557" i="33" s="1" a="1"/>
  <c r="K557" i="33" s="1"/>
  <c r="J568" i="34"/>
  <c r="G651" i="33" s="1" a="1"/>
  <c r="G651" i="33" s="1"/>
  <c r="J126" i="34"/>
  <c r="I209" i="33" s="1" a="1"/>
  <c r="I209" i="33" s="1"/>
  <c r="J613" i="34"/>
  <c r="J696" i="33" s="1" a="1"/>
  <c r="J696" i="33" s="1"/>
  <c r="J35" i="34"/>
  <c r="J330" i="34"/>
  <c r="L413" i="33" s="1" a="1"/>
  <c r="L413" i="33" s="1"/>
  <c r="J470" i="34"/>
  <c r="J282" i="34"/>
  <c r="K282" i="34" s="1" a="1"/>
  <c r="K282" i="34" s="1"/>
  <c r="J556" i="34"/>
  <c r="P639" i="33" s="1" a="1"/>
  <c r="P639" i="33" s="1"/>
  <c r="J569" i="34"/>
  <c r="K569" i="34" s="1" a="1"/>
  <c r="K569" i="34" s="1"/>
  <c r="J660" i="34"/>
  <c r="I743" i="33" s="1" a="1"/>
  <c r="I743" i="33" s="1"/>
  <c r="J284" i="34"/>
  <c r="G367" i="33" s="1" a="1"/>
  <c r="G367" i="33" s="1"/>
  <c r="J219" i="34"/>
  <c r="J67" i="34"/>
  <c r="K67" i="34" s="1" a="1"/>
  <c r="K67" i="34" s="1"/>
  <c r="J66" i="34"/>
  <c r="D149" i="33" s="1" a="1"/>
  <c r="D149" i="33" s="1"/>
  <c r="J553" i="34"/>
  <c r="K553" i="34" s="1" a="1"/>
  <c r="K553" i="34" s="1"/>
  <c r="J630" i="34"/>
  <c r="J713" i="33" s="1" a="1"/>
  <c r="J713" i="33" s="1"/>
  <c r="J369" i="34"/>
  <c r="D452" i="33" s="1" a="1"/>
  <c r="D452" i="33" s="1"/>
  <c r="J414" i="34"/>
  <c r="G497" i="33" s="1" a="1"/>
  <c r="G497" i="33" s="1"/>
  <c r="J602" i="34"/>
  <c r="I685" i="33" s="1" a="1"/>
  <c r="I685" i="33" s="1"/>
  <c r="J110" i="34"/>
  <c r="J206" i="34"/>
  <c r="G289" i="33" s="1" a="1"/>
  <c r="G289" i="33" s="1"/>
  <c r="J168" i="34"/>
  <c r="O251" i="33" s="1" a="1"/>
  <c r="O251" i="33" s="1"/>
  <c r="J528" i="34"/>
  <c r="K528" i="34" s="1" a="1"/>
  <c r="K528" i="34" s="1"/>
  <c r="J481" i="34"/>
  <c r="D564" i="33" s="1" a="1"/>
  <c r="D564" i="33" s="1"/>
  <c r="J23" i="34"/>
  <c r="K23" i="34" s="1" a="1"/>
  <c r="K23" i="34" s="1"/>
  <c r="J617" i="34"/>
  <c r="C700" i="33" s="1" a="1"/>
  <c r="C700" i="33" s="1"/>
  <c r="J536" i="34"/>
  <c r="J657" i="34"/>
  <c r="J86" i="34"/>
  <c r="C169" i="33" s="1" a="1"/>
  <c r="C169" i="33" s="1"/>
  <c r="J422" i="34"/>
  <c r="N505" i="33" s="1" a="1"/>
  <c r="N505" i="33" s="1"/>
  <c r="J241" i="34"/>
  <c r="K241" i="34" s="1" a="1"/>
  <c r="K241" i="34" s="1"/>
  <c r="J623" i="34"/>
  <c r="M706" i="33" s="1" a="1"/>
  <c r="M706" i="33" s="1"/>
  <c r="J502" i="34"/>
  <c r="D585" i="33" s="1" a="1"/>
  <c r="D585" i="33" s="1"/>
  <c r="J311" i="34"/>
  <c r="P394" i="33" s="1" a="1"/>
  <c r="P394" i="33" s="1"/>
  <c r="J601" i="34"/>
  <c r="E684" i="33" s="1" a="1"/>
  <c r="E684" i="33" s="1"/>
  <c r="J60" i="34"/>
  <c r="I143" i="33" s="1" a="1"/>
  <c r="I143" i="33" s="1"/>
  <c r="J265" i="34"/>
  <c r="K265" i="34" s="1" a="1"/>
  <c r="K265" i="34" s="1"/>
  <c r="J484" i="34"/>
  <c r="N567" i="33" s="1" a="1"/>
  <c r="N567" i="33" s="1"/>
  <c r="J443" i="34"/>
  <c r="K443" i="34" s="1" a="1"/>
  <c r="K443" i="34" s="1"/>
  <c r="J456" i="34"/>
  <c r="K456" i="34" s="1" a="1"/>
  <c r="K456" i="34" s="1"/>
  <c r="J439" i="34"/>
  <c r="K439" i="34" s="1" a="1"/>
  <c r="K439" i="34" s="1"/>
  <c r="J395" i="34"/>
  <c r="P478" i="33" s="1" a="1"/>
  <c r="P478" i="33" s="1"/>
  <c r="J278" i="34"/>
  <c r="C361" i="33" s="1" a="1"/>
  <c r="C361" i="33" s="1"/>
  <c r="J648" i="34"/>
  <c r="N731" i="33" s="1" a="1"/>
  <c r="N731" i="33" s="1"/>
  <c r="J310" i="34"/>
  <c r="N393" i="33" s="1" a="1"/>
  <c r="N393" i="33" s="1"/>
  <c r="J232" i="34"/>
  <c r="J389" i="34"/>
  <c r="K389" i="34" s="1" a="1"/>
  <c r="K389" i="34" s="1"/>
  <c r="J181" i="34"/>
  <c r="K181" i="34" s="1" a="1"/>
  <c r="K181" i="34" s="1"/>
  <c r="J629" i="34"/>
  <c r="P712" i="33" s="1" a="1"/>
  <c r="P712" i="33" s="1"/>
  <c r="J320" i="34"/>
  <c r="P403" i="33" s="1" a="1"/>
  <c r="P403" i="33" s="1"/>
  <c r="J208" i="34"/>
  <c r="J291" i="33" s="1" a="1"/>
  <c r="J291" i="33" s="1"/>
  <c r="J220" i="34"/>
  <c r="K303" i="33" s="1" a="1"/>
  <c r="K303" i="33" s="1"/>
  <c r="J555" i="34"/>
  <c r="J84" i="34"/>
  <c r="K167" i="33" s="1" a="1"/>
  <c r="K167" i="33" s="1"/>
  <c r="J328" i="34"/>
  <c r="K328" i="34" s="1" a="1"/>
  <c r="K328" i="34" s="1"/>
  <c r="J253" i="34"/>
  <c r="K253" i="34" s="1" a="1"/>
  <c r="K253" i="34" s="1"/>
  <c r="J627" i="34"/>
  <c r="G710" i="33" s="1" a="1"/>
  <c r="G710" i="33" s="1"/>
  <c r="J407" i="34"/>
  <c r="G490" i="33" s="1" a="1"/>
  <c r="G490" i="33" s="1"/>
  <c r="J33" i="34"/>
  <c r="D116" i="33" s="1" a="1"/>
  <c r="D116" i="33" s="1"/>
  <c r="J11" i="34"/>
  <c r="K11" i="34" s="1" a="1"/>
  <c r="K11" i="34" s="1"/>
  <c r="J378" i="34"/>
  <c r="N461" i="33" s="1" a="1"/>
  <c r="N461" i="33" s="1"/>
  <c r="J592" i="34"/>
  <c r="I675" i="33" s="1" a="1"/>
  <c r="I675" i="33" s="1"/>
  <c r="J129" i="34"/>
  <c r="K129" i="34" s="1" a="1"/>
  <c r="K129" i="34" s="1"/>
  <c r="J107" i="34"/>
  <c r="K190" i="33" s="1" a="1"/>
  <c r="K190" i="33" s="1"/>
  <c r="J618" i="34"/>
  <c r="J701" i="33" s="1" a="1"/>
  <c r="J701" i="33" s="1"/>
  <c r="J600" i="34"/>
  <c r="C683" i="33" s="1" a="1"/>
  <c r="C683" i="33" s="1"/>
  <c r="J155" i="34"/>
  <c r="G238" i="33" s="1" a="1"/>
  <c r="G238" i="33" s="1"/>
  <c r="J29" i="34"/>
  <c r="J519" i="34"/>
  <c r="E602" i="33" s="1" a="1"/>
  <c r="E602" i="33" s="1"/>
  <c r="J176" i="34"/>
  <c r="J99" i="34"/>
  <c r="K99" i="34" s="1" a="1"/>
  <c r="K99" i="34" s="1"/>
  <c r="J352" i="34"/>
  <c r="K435" i="33" s="1" a="1"/>
  <c r="K435" i="33" s="1"/>
  <c r="J70" i="34"/>
  <c r="D153" i="33" s="1" a="1"/>
  <c r="D153" i="33" s="1"/>
  <c r="J194" i="34"/>
  <c r="D277" i="33" s="1" a="1"/>
  <c r="D277" i="33" s="1"/>
  <c r="J109" i="34"/>
  <c r="C192" i="33" s="1" a="1"/>
  <c r="C192" i="33" s="1"/>
  <c r="J338" i="34"/>
  <c r="J321" i="34"/>
  <c r="K321" i="34" s="1" a="1"/>
  <c r="K321" i="34" s="1"/>
  <c r="J455" i="34"/>
  <c r="J80" i="34"/>
  <c r="K80" i="34" s="1" a="1"/>
  <c r="K80" i="34" s="1"/>
  <c r="J58" i="34"/>
  <c r="K58" i="34" s="1" a="1"/>
  <c r="K58" i="34" s="1"/>
  <c r="J566" i="34"/>
  <c r="K566" i="34" s="1" a="1"/>
  <c r="K566" i="34" s="1"/>
  <c r="J548" i="34"/>
  <c r="E631" i="33" s="1" a="1"/>
  <c r="E631" i="33" s="1"/>
  <c r="J597" i="34"/>
  <c r="N680" i="33" s="1" a="1"/>
  <c r="N680" i="33" s="1"/>
  <c r="J301" i="34"/>
  <c r="M384" i="33" s="1" a="1"/>
  <c r="M384" i="33" s="1"/>
  <c r="J647" i="34"/>
  <c r="K647" i="34" s="1" a="1"/>
  <c r="K647" i="34" s="1"/>
  <c r="J375" i="34"/>
  <c r="E458" i="33" s="1" a="1"/>
  <c r="E458" i="33" s="1"/>
  <c r="J268" i="34"/>
  <c r="K268" i="34" s="1" a="1"/>
  <c r="K268" i="34" s="1"/>
  <c r="J85" i="34"/>
  <c r="J168" i="33" s="1" a="1"/>
  <c r="J168" i="33" s="1"/>
  <c r="J233" i="34"/>
  <c r="L316" i="33" s="1" a="1"/>
  <c r="L316" i="33" s="1"/>
  <c r="J558" i="34"/>
  <c r="K558" i="34" s="1" a="1"/>
  <c r="K558" i="34" s="1"/>
  <c r="J299" i="34"/>
  <c r="G382" i="33" s="1" a="1"/>
  <c r="G382" i="33" s="1"/>
  <c r="J438" i="34"/>
  <c r="J170" i="34"/>
  <c r="K170" i="34" s="1" a="1"/>
  <c r="K170" i="34" s="1"/>
  <c r="J175" i="34"/>
  <c r="C258" i="33" s="1" a="1"/>
  <c r="C258" i="33" s="1"/>
  <c r="J305" i="34"/>
  <c r="K305" i="34" s="1" a="1"/>
  <c r="K305" i="34" s="1"/>
  <c r="J505" i="34"/>
  <c r="K505" i="34" s="1" a="1"/>
  <c r="K505" i="34" s="1"/>
  <c r="J435" i="34"/>
  <c r="K435" i="34" s="1" a="1"/>
  <c r="K435" i="34" s="1"/>
  <c r="J336" i="34"/>
  <c r="L419" i="33" s="1" a="1"/>
  <c r="L419" i="33" s="1"/>
  <c r="J430" i="34"/>
  <c r="L513" i="33" s="1" a="1"/>
  <c r="L513" i="33" s="1"/>
  <c r="J641" i="34"/>
  <c r="K724" i="33" s="1" a="1"/>
  <c r="K724" i="33" s="1"/>
  <c r="J158" i="34"/>
  <c r="N241" i="33" s="1" a="1"/>
  <c r="N241" i="33" s="1"/>
  <c r="J229" i="34"/>
  <c r="I312" i="33" s="1" a="1"/>
  <c r="I312" i="33" s="1"/>
  <c r="J349" i="34"/>
  <c r="K349" i="34" s="1" a="1"/>
  <c r="K349" i="34" s="1"/>
  <c r="J541" i="34"/>
  <c r="O624" i="33" s="1" a="1"/>
  <c r="O624" i="33" s="1"/>
  <c r="J50" i="34"/>
  <c r="M133" i="33" s="1" a="1"/>
  <c r="M133" i="33" s="1"/>
  <c r="J531" i="34"/>
  <c r="K531" i="34" s="1" a="1"/>
  <c r="K531" i="34" s="1"/>
  <c r="J362" i="34"/>
  <c r="J445" i="33" s="1" a="1"/>
  <c r="J445" i="33" s="1"/>
  <c r="J106" i="34"/>
  <c r="J360" i="34"/>
  <c r="K360" i="34" s="1" a="1"/>
  <c r="K360" i="34" s="1"/>
  <c r="J424" i="34"/>
  <c r="K424" i="34" s="1" a="1"/>
  <c r="K424" i="34" s="1"/>
  <c r="J577" i="34"/>
  <c r="K577" i="34" s="1" a="1"/>
  <c r="K577" i="34" s="1"/>
  <c r="J452" i="34"/>
  <c r="J401" i="34"/>
  <c r="M484" i="33" s="1" a="1"/>
  <c r="M484" i="33" s="1"/>
  <c r="J440" i="34"/>
  <c r="G523" i="33" s="1" a="1"/>
  <c r="G523" i="33" s="1"/>
  <c r="J583" i="34"/>
  <c r="E666" i="33" s="1" a="1"/>
  <c r="E666" i="33" s="1"/>
  <c r="J260" i="34"/>
  <c r="O343" i="33" s="1" a="1"/>
  <c r="O343" i="33" s="1"/>
  <c r="J642" i="34"/>
  <c r="N725" i="33" s="1" a="1"/>
  <c r="N725" i="33" s="1"/>
  <c r="J626" i="34"/>
  <c r="J501" i="34"/>
  <c r="K501" i="34" s="1" a="1"/>
  <c r="K501" i="34" s="1"/>
  <c r="J271" i="34"/>
  <c r="G354" i="33" s="1" a="1"/>
  <c r="G354" i="33" s="1"/>
  <c r="J279" i="34"/>
  <c r="K279" i="34" s="1" a="1"/>
  <c r="K279" i="34" s="1"/>
  <c r="J512" i="34"/>
  <c r="K595" i="33" s="1" a="1"/>
  <c r="K595" i="33" s="1"/>
  <c r="J477" i="34"/>
  <c r="D560" i="33" s="1" a="1"/>
  <c r="D560" i="33" s="1"/>
  <c r="J283" i="34"/>
  <c r="K283" i="34" s="1" a="1"/>
  <c r="K283" i="34" s="1"/>
  <c r="J316" i="34"/>
  <c r="K316" i="34" s="1" a="1"/>
  <c r="K316" i="34" s="1"/>
  <c r="J298" i="34"/>
  <c r="L381" i="33" s="1" a="1"/>
  <c r="L381" i="33" s="1"/>
  <c r="J550" i="34"/>
  <c r="K550" i="34" s="1" a="1"/>
  <c r="K550" i="34" s="1"/>
  <c r="J292" i="34"/>
  <c r="O375" i="33" s="1" a="1"/>
  <c r="O375" i="33" s="1"/>
  <c r="J390" i="34"/>
  <c r="I473" i="33" s="1" a="1"/>
  <c r="I473" i="33" s="1"/>
  <c r="J374" i="34"/>
  <c r="O457" i="33" s="1" a="1"/>
  <c r="O457" i="33" s="1"/>
  <c r="J63" i="34"/>
  <c r="M146" i="33" s="1" a="1"/>
  <c r="M146" i="33" s="1"/>
  <c r="J515" i="34"/>
  <c r="J448" i="34"/>
  <c r="J531" i="33" s="1" a="1"/>
  <c r="J531" i="33" s="1"/>
  <c r="J333" i="34"/>
  <c r="K333" i="34" s="1" a="1"/>
  <c r="K333" i="34" s="1"/>
  <c r="J565" i="34"/>
  <c r="K565" i="34" s="1" a="1"/>
  <c r="K565" i="34" s="1"/>
  <c r="J412" i="34"/>
  <c r="K412" i="34" s="1" a="1"/>
  <c r="K412" i="34" s="1"/>
  <c r="J458" i="34"/>
  <c r="K458" i="34" s="1" a="1"/>
  <c r="K458" i="34" s="1"/>
  <c r="J286" i="34"/>
  <c r="M369" i="33" s="1" a="1"/>
  <c r="M369" i="33" s="1"/>
  <c r="J267" i="34"/>
  <c r="M350" i="33" s="1" a="1"/>
  <c r="M350" i="33" s="1"/>
  <c r="J587" i="34"/>
  <c r="N670" i="33" s="1" a="1"/>
  <c r="N670" i="33" s="1"/>
  <c r="J596" i="34"/>
  <c r="I679" i="33" s="1" a="1"/>
  <c r="I679" i="33" s="1"/>
  <c r="J353" i="34"/>
  <c r="L436" i="33" s="1" a="1"/>
  <c r="L436" i="33" s="1"/>
  <c r="J453" i="34"/>
  <c r="K453" i="34" s="1" a="1"/>
  <c r="K453" i="34" s="1"/>
  <c r="J346" i="34"/>
  <c r="D429" i="33" s="1" a="1"/>
  <c r="D429" i="33" s="1"/>
  <c r="J668" i="34"/>
  <c r="L751" i="33" s="1" a="1"/>
  <c r="L751" i="33" s="1"/>
  <c r="J447" i="34"/>
  <c r="K530" i="33" s="1" a="1"/>
  <c r="K530" i="33" s="1"/>
  <c r="J461" i="34"/>
  <c r="K544" i="33" s="1" a="1"/>
  <c r="K544" i="33" s="1"/>
  <c r="J444" i="34"/>
  <c r="K444" i="34" s="1" a="1"/>
  <c r="K444" i="34" s="1"/>
  <c r="J557" i="34"/>
  <c r="K557" i="34" s="1" a="1"/>
  <c r="K557" i="34" s="1"/>
  <c r="J644" i="34"/>
  <c r="J115" i="34"/>
  <c r="K115" i="34" s="1" a="1"/>
  <c r="K115" i="34" s="1"/>
  <c r="J496" i="34"/>
  <c r="K496" i="34" s="1" a="1"/>
  <c r="K496" i="34" s="1"/>
  <c r="J655" i="34"/>
  <c r="P738" i="33" s="1" a="1"/>
  <c r="P738" i="33" s="1"/>
  <c r="J379" i="34"/>
  <c r="J532" i="34"/>
  <c r="I615" i="33" s="1" a="1"/>
  <c r="I615" i="33" s="1"/>
  <c r="J240" i="34"/>
  <c r="J218" i="34"/>
  <c r="G301" i="33" s="1" a="1"/>
  <c r="G301" i="33" s="1"/>
  <c r="J518" i="34"/>
  <c r="I601" i="33" s="1" a="1"/>
  <c r="I601" i="33" s="1"/>
  <c r="J442" i="34"/>
  <c r="K442" i="34" s="1" a="1"/>
  <c r="K442" i="34" s="1"/>
  <c r="J326" i="34"/>
  <c r="K326" i="34" s="1" a="1"/>
  <c r="K326" i="34" s="1"/>
  <c r="J307" i="34"/>
  <c r="E390" i="33" s="1" a="1"/>
  <c r="E390" i="33" s="1"/>
  <c r="J417" i="34"/>
  <c r="K417" i="34" s="1" a="1"/>
  <c r="K417" i="34" s="1"/>
  <c r="J174" i="34"/>
  <c r="K257" i="33" s="1" a="1"/>
  <c r="K257" i="33" s="1"/>
  <c r="J157" i="34"/>
  <c r="K157" i="34" s="1" a="1"/>
  <c r="K157" i="34" s="1"/>
  <c r="J141" i="34"/>
  <c r="K141" i="34" s="1" a="1"/>
  <c r="K141" i="34" s="1"/>
  <c r="J191" i="34"/>
  <c r="N274" i="33" s="1" a="1"/>
  <c r="N274" i="33" s="1"/>
  <c r="J137" i="34"/>
  <c r="K137" i="34" s="1" a="1"/>
  <c r="K137" i="34" s="1"/>
  <c r="J570" i="34"/>
  <c r="N653" i="33" s="1" a="1"/>
  <c r="N653" i="33" s="1"/>
  <c r="J372" i="34"/>
  <c r="K372" i="34" s="1" a="1"/>
  <c r="K372" i="34" s="1"/>
  <c r="J289" i="34"/>
  <c r="K289" i="34" s="1" a="1"/>
  <c r="K289" i="34" s="1"/>
  <c r="J18" i="34"/>
  <c r="J396" i="34"/>
  <c r="J651" i="34"/>
  <c r="J173" i="34"/>
  <c r="C256" i="33" s="1" a="1"/>
  <c r="C256" i="33" s="1"/>
  <c r="J198" i="34"/>
  <c r="K198" i="34" s="1" a="1"/>
  <c r="K198" i="34" s="1"/>
  <c r="J542" i="34"/>
  <c r="K542" i="34" s="1" a="1"/>
  <c r="K542" i="34" s="1"/>
  <c r="J523" i="34"/>
  <c r="E606" i="33" s="1" a="1"/>
  <c r="E606" i="33" s="1"/>
  <c r="J426" i="34"/>
  <c r="J509" i="33" s="1" a="1"/>
  <c r="J509" i="33" s="1"/>
  <c r="J261" i="34"/>
  <c r="K261" i="34" s="1" a="1"/>
  <c r="K261" i="34" s="1"/>
  <c r="J251" i="34"/>
  <c r="J245" i="34"/>
  <c r="N328" i="33" s="1" a="1"/>
  <c r="N328" i="33" s="1"/>
  <c r="J394" i="34"/>
  <c r="I477" i="33" s="1" a="1"/>
  <c r="I477" i="33" s="1"/>
  <c r="J34" i="34"/>
  <c r="K34" i="34" s="1" a="1"/>
  <c r="K34" i="34" s="1"/>
  <c r="J676" i="34"/>
  <c r="J759" i="33" s="1" a="1"/>
  <c r="J759" i="33" s="1"/>
  <c r="J243" i="34"/>
  <c r="G326" i="33" s="1" a="1"/>
  <c r="G326" i="33" s="1"/>
  <c r="J476" i="34"/>
  <c r="C559" i="33" s="1" a="1"/>
  <c r="C559" i="33" s="1"/>
  <c r="J454" i="34"/>
  <c r="K454" i="34" s="1" a="1"/>
  <c r="K454" i="34" s="1"/>
  <c r="J52" i="34"/>
  <c r="K52" i="34" s="1" a="1"/>
  <c r="K52" i="34" s="1"/>
  <c r="J258" i="34"/>
  <c r="D341" i="33" s="1" a="1"/>
  <c r="D341" i="33" s="1"/>
  <c r="J665" i="34"/>
  <c r="C748" i="33" s="1" a="1"/>
  <c r="C748" i="33" s="1"/>
  <c r="J633" i="34"/>
  <c r="K633" i="34" s="1" a="1"/>
  <c r="K633" i="34" s="1"/>
  <c r="J620" i="34"/>
  <c r="K620" i="34" s="1" a="1"/>
  <c r="K620" i="34" s="1"/>
  <c r="J154" i="34"/>
  <c r="K154" i="34" s="1" a="1"/>
  <c r="K154" i="34" s="1"/>
  <c r="J576" i="34"/>
  <c r="D659" i="33" s="1" a="1"/>
  <c r="D659" i="33" s="1"/>
  <c r="J560" i="34"/>
  <c r="E643" i="33" s="1" a="1"/>
  <c r="E643" i="33" s="1"/>
  <c r="J616" i="34"/>
  <c r="J12" i="34"/>
  <c r="P95" i="33" s="1" a="1"/>
  <c r="P95" i="33" s="1"/>
  <c r="J672" i="34"/>
  <c r="D755" i="33" s="1" a="1"/>
  <c r="D755" i="33" s="1"/>
  <c r="J640" i="34"/>
  <c r="K640" i="34" s="1" a="1"/>
  <c r="K640" i="34" s="1"/>
  <c r="J384" i="34"/>
  <c r="K384" i="34" s="1" a="1"/>
  <c r="K384" i="34" s="1"/>
  <c r="J227" i="34"/>
  <c r="P310" i="33" s="1" a="1"/>
  <c r="P310" i="33" s="1"/>
  <c r="J46" i="34"/>
  <c r="J129" i="33" s="1" a="1"/>
  <c r="J129" i="33" s="1"/>
  <c r="J564" i="34"/>
  <c r="N647" i="33" s="1" a="1"/>
  <c r="N647" i="33" s="1"/>
  <c r="J471" i="34"/>
  <c r="K471" i="34" s="1" a="1"/>
  <c r="K471" i="34" s="1"/>
  <c r="J217" i="34"/>
  <c r="L300" i="33" s="1" a="1"/>
  <c r="L300" i="33" s="1"/>
  <c r="J162" i="34"/>
  <c r="K162" i="34" s="1" a="1"/>
  <c r="K162" i="34" s="1"/>
  <c r="J140" i="34"/>
  <c r="K140" i="34" s="1" a="1"/>
  <c r="K140" i="34" s="1"/>
  <c r="J436" i="34"/>
  <c r="K436" i="34" s="1" a="1"/>
  <c r="K436" i="34" s="1"/>
  <c r="J350" i="34"/>
  <c r="M433" i="33" s="1" a="1"/>
  <c r="M433" i="33" s="1"/>
  <c r="J225" i="34"/>
  <c r="J94" i="34"/>
  <c r="K177" i="33" s="1" a="1"/>
  <c r="K177" i="33" s="1"/>
  <c r="J78" i="34"/>
  <c r="K78" i="34" s="1" a="1"/>
  <c r="K78" i="34" s="1"/>
  <c r="J433" i="34"/>
  <c r="J59" i="34"/>
  <c r="J93" i="34"/>
  <c r="K93" i="34" s="1" a="1"/>
  <c r="K93" i="34" s="1"/>
  <c r="J77" i="34"/>
  <c r="K77" i="34" s="1" a="1"/>
  <c r="K77" i="34" s="1"/>
  <c r="J409" i="34"/>
  <c r="O492" i="33" s="1" a="1"/>
  <c r="O492" i="33" s="1"/>
  <c r="J631" i="34"/>
  <c r="P714" i="33" s="1" a="1"/>
  <c r="P714" i="33" s="1"/>
  <c r="J165" i="34"/>
  <c r="D248" i="33" s="1" a="1"/>
  <c r="D248" i="33" s="1"/>
  <c r="J149" i="34"/>
  <c r="K149" i="34" s="1" a="1"/>
  <c r="K149" i="34" s="1"/>
  <c r="J662" i="34"/>
  <c r="L745" i="33" s="1" a="1"/>
  <c r="L745" i="33" s="1"/>
  <c r="J639" i="34"/>
  <c r="J722" i="33" s="1" a="1"/>
  <c r="J722" i="33" s="1"/>
  <c r="J152" i="34"/>
  <c r="K152" i="34" s="1" a="1"/>
  <c r="K152" i="34" s="1"/>
  <c r="J40" i="34"/>
  <c r="K40" i="34" s="1" a="1"/>
  <c r="K40" i="34" s="1"/>
  <c r="J628" i="34"/>
  <c r="K628" i="34" s="1" a="1"/>
  <c r="K628" i="34" s="1"/>
  <c r="J534" i="34"/>
  <c r="J138" i="34"/>
  <c r="J530" i="34"/>
  <c r="J200" i="34"/>
  <c r="K200" i="34" s="1" a="1"/>
  <c r="K200" i="34" s="1"/>
  <c r="J114" i="34"/>
  <c r="M197" i="33" s="1" a="1"/>
  <c r="M197" i="33" s="1"/>
  <c r="J493" i="34"/>
  <c r="K493" i="34" s="1" a="1"/>
  <c r="K493" i="34" s="1"/>
  <c r="J47" i="34"/>
  <c r="K47" i="34" s="1" a="1"/>
  <c r="K47" i="34" s="1"/>
  <c r="J405" i="34"/>
  <c r="N488" i="33" s="1" a="1"/>
  <c r="N488" i="33" s="1"/>
  <c r="J590" i="34"/>
  <c r="O673" i="33" s="1" a="1"/>
  <c r="O673" i="33" s="1"/>
  <c r="J254" i="34"/>
  <c r="O337" i="33" s="1" a="1"/>
  <c r="O337" i="33" s="1"/>
  <c r="J148" i="34"/>
  <c r="M231" i="33" s="1" a="1"/>
  <c r="M231" i="33" s="1"/>
  <c r="J76" i="34"/>
  <c r="J56" i="34"/>
  <c r="J231" i="34"/>
  <c r="K231" i="34" s="1" a="1"/>
  <c r="K231" i="34" s="1"/>
  <c r="J418" i="34"/>
  <c r="K418" i="34" s="1" a="1"/>
  <c r="K418" i="34" s="1"/>
  <c r="J139" i="34"/>
  <c r="K139" i="34" s="1" a="1"/>
  <c r="K139" i="34" s="1"/>
  <c r="J30" i="34"/>
  <c r="J136" i="34"/>
  <c r="I219" i="33" s="1" a="1"/>
  <c r="I219" i="33" s="1"/>
  <c r="J604" i="34"/>
  <c r="K604" i="34" s="1" a="1"/>
  <c r="K604" i="34" s="1"/>
  <c r="J491" i="34"/>
  <c r="N574" i="33" s="1" a="1"/>
  <c r="N574" i="33" s="1"/>
  <c r="J475" i="34"/>
  <c r="J664" i="34"/>
  <c r="K664" i="34" s="1" a="1"/>
  <c r="K664" i="34" s="1"/>
  <c r="J151" i="34"/>
  <c r="K151" i="34" s="1" a="1"/>
  <c r="K151" i="34" s="1"/>
  <c r="J533" i="34"/>
  <c r="J68" i="34"/>
  <c r="J306" i="34"/>
  <c r="J389" i="33" s="1" a="1"/>
  <c r="J389" i="33" s="1"/>
  <c r="J537" i="34"/>
  <c r="K537" i="34" s="1" a="1"/>
  <c r="K537" i="34" s="1"/>
  <c r="J524" i="34"/>
  <c r="J65" i="34"/>
  <c r="I148" i="33" s="1" a="1"/>
  <c r="I148" i="33" s="1"/>
  <c r="J562" i="34"/>
  <c r="K562" i="34" s="1" a="1"/>
  <c r="K562" i="34" s="1"/>
  <c r="J153" i="34"/>
  <c r="K153" i="34" s="1" a="1"/>
  <c r="K153" i="34" s="1"/>
  <c r="J674" i="34"/>
  <c r="O757" i="33" s="1" a="1"/>
  <c r="O757" i="33" s="1"/>
  <c r="J192" i="34"/>
  <c r="L275" i="33" s="1" a="1"/>
  <c r="L275" i="33" s="1"/>
  <c r="J28" i="34"/>
  <c r="K28" i="34" s="1" a="1"/>
  <c r="K28" i="34" s="1"/>
  <c r="J25" i="34"/>
  <c r="D108" i="33" s="1" a="1"/>
  <c r="D108" i="33" s="1"/>
  <c r="J62" i="34"/>
  <c r="K21" i="34" a="1"/>
  <c r="K21" i="34" s="1"/>
  <c r="D98" i="33" a="1"/>
  <c r="D98" i="33" s="1"/>
  <c r="K15" i="34" a="1"/>
  <c r="K15" i="34" s="1"/>
  <c r="P676" i="33" a="1"/>
  <c r="P676" i="33" s="1"/>
  <c r="G676" i="33" a="1"/>
  <c r="G676" i="33" s="1"/>
  <c r="K676" i="33" a="1"/>
  <c r="K676" i="33" s="1"/>
  <c r="E676" i="33" a="1"/>
  <c r="E676" i="33" s="1"/>
  <c r="M676" i="33" a="1"/>
  <c r="M676" i="33" s="1"/>
  <c r="L676" i="33" a="1"/>
  <c r="L676" i="33" s="1"/>
  <c r="I676" i="33" a="1"/>
  <c r="I676" i="33" s="1"/>
  <c r="O676" i="33" a="1"/>
  <c r="O676" i="33" s="1"/>
  <c r="N676" i="33" a="1"/>
  <c r="N676" i="33" s="1"/>
  <c r="J676" i="33" a="1"/>
  <c r="J676" i="33" s="1"/>
  <c r="D676" i="33" a="1"/>
  <c r="D676" i="33" s="1"/>
  <c r="C676" i="33" a="1"/>
  <c r="C676" i="33" s="1"/>
  <c r="M491" i="33" a="1"/>
  <c r="M491" i="33" s="1"/>
  <c r="C491" i="33" a="1"/>
  <c r="C491" i="33" s="1"/>
  <c r="E552" i="33" a="1"/>
  <c r="E552" i="33" s="1"/>
  <c r="P552" i="33" a="1"/>
  <c r="P552" i="33" s="1"/>
  <c r="J540" i="33" a="1"/>
  <c r="J540" i="33" s="1"/>
  <c r="L540" i="33" a="1"/>
  <c r="L540" i="33" s="1"/>
  <c r="C204" i="33" a="1"/>
  <c r="C204" i="33" s="1"/>
  <c r="J204" i="33" a="1"/>
  <c r="J204" i="33" s="1"/>
  <c r="P204" i="33" a="1"/>
  <c r="P204" i="33" s="1"/>
  <c r="E204" i="33" a="1"/>
  <c r="E204" i="33" s="1"/>
  <c r="M204" i="33" a="1"/>
  <c r="M204" i="33" s="1"/>
  <c r="L204" i="33" a="1"/>
  <c r="L204" i="33" s="1"/>
  <c r="G204" i="33" a="1"/>
  <c r="G204" i="33" s="1"/>
  <c r="L357" i="33" a="1"/>
  <c r="L357" i="33" s="1"/>
  <c r="O357" i="33" a="1"/>
  <c r="O357" i="33" s="1"/>
  <c r="G357" i="33" a="1"/>
  <c r="G357" i="33" s="1"/>
  <c r="M357" i="33" a="1"/>
  <c r="M357" i="33" s="1"/>
  <c r="K357" i="33" a="1"/>
  <c r="K357" i="33" s="1"/>
  <c r="J357" i="33" a="1"/>
  <c r="J357" i="33" s="1"/>
  <c r="I357" i="33" a="1"/>
  <c r="I357" i="33" s="1"/>
  <c r="D357" i="33" a="1"/>
  <c r="D357" i="33" s="1"/>
  <c r="C357" i="33" a="1"/>
  <c r="C357" i="33" s="1"/>
  <c r="E357" i="33" a="1"/>
  <c r="E357" i="33" s="1"/>
  <c r="P357" i="33" a="1"/>
  <c r="P357" i="33" s="1"/>
  <c r="N357" i="33" a="1"/>
  <c r="N357" i="33" s="1"/>
  <c r="C360" i="33" a="1"/>
  <c r="C360" i="33" s="1"/>
  <c r="M446" i="33" a="1"/>
  <c r="M446" i="33" s="1"/>
  <c r="E446" i="33" a="1"/>
  <c r="E446" i="33" s="1"/>
  <c r="M742" i="33" a="1"/>
  <c r="M742" i="33" s="1"/>
  <c r="E742" i="33" a="1"/>
  <c r="E742" i="33" s="1"/>
  <c r="L762" i="33" a="1"/>
  <c r="L762" i="33" s="1"/>
  <c r="P762" i="33" a="1"/>
  <c r="P762" i="33" s="1"/>
  <c r="J87" i="33" s="1"/>
  <c r="N762" i="33" a="1"/>
  <c r="N762" i="33" s="1"/>
  <c r="K762" i="33" a="1"/>
  <c r="K762" i="33" s="1"/>
  <c r="D762" i="33" a="1"/>
  <c r="D762" i="33" s="1"/>
  <c r="P152" i="33" a="1"/>
  <c r="P152" i="33" s="1"/>
  <c r="L152" i="33" a="1"/>
  <c r="L152" i="33" s="1"/>
  <c r="M152" i="33" a="1"/>
  <c r="M152" i="33" s="1"/>
  <c r="E152" i="33" a="1"/>
  <c r="E152" i="33" s="1"/>
  <c r="K140" i="33" a="1"/>
  <c r="K140" i="33" s="1"/>
  <c r="C140" i="33" a="1"/>
  <c r="C140" i="33" s="1"/>
  <c r="I635" i="33" a="1"/>
  <c r="I635" i="33" s="1"/>
  <c r="M635" i="33" a="1"/>
  <c r="M635" i="33" s="1"/>
  <c r="K635" i="33" a="1"/>
  <c r="K635" i="33" s="1"/>
  <c r="P635" i="33" a="1"/>
  <c r="P635" i="33" s="1"/>
  <c r="O635" i="33" a="1"/>
  <c r="O635" i="33" s="1"/>
  <c r="M547" i="33" a="1"/>
  <c r="M547" i="33" s="1"/>
  <c r="P547" i="33" a="1"/>
  <c r="P547" i="33" s="1"/>
  <c r="I547" i="33" a="1"/>
  <c r="I547" i="33" s="1"/>
  <c r="N547" i="33" a="1"/>
  <c r="N547" i="33" s="1"/>
  <c r="E547" i="33" a="1"/>
  <c r="E547" i="33" s="1"/>
  <c r="K547" i="33" a="1"/>
  <c r="K547" i="33" s="1"/>
  <c r="D547" i="33" a="1"/>
  <c r="D547" i="33" s="1"/>
  <c r="C547" i="33" a="1"/>
  <c r="C547" i="33" s="1"/>
  <c r="O547" i="33" a="1"/>
  <c r="O547" i="33" s="1"/>
  <c r="L547" i="33" a="1"/>
  <c r="L547" i="33" s="1"/>
  <c r="J547" i="33" a="1"/>
  <c r="J547" i="33" s="1"/>
  <c r="G547" i="33" a="1"/>
  <c r="G547" i="33" s="1"/>
  <c r="M482" i="33" a="1"/>
  <c r="M482" i="33" s="1"/>
  <c r="N387" i="33" a="1"/>
  <c r="N387" i="33" s="1"/>
  <c r="O387" i="33" a="1"/>
  <c r="O387" i="33" s="1"/>
  <c r="C327" i="33" a="1"/>
  <c r="C327" i="33" s="1"/>
  <c r="E327" i="33" a="1"/>
  <c r="E327" i="33" s="1"/>
  <c r="N327" i="33" a="1"/>
  <c r="N327" i="33" s="1"/>
  <c r="D327" i="33" a="1"/>
  <c r="D327" i="33" s="1"/>
  <c r="O327" i="33" a="1"/>
  <c r="O327" i="33" s="1"/>
  <c r="J327" i="33" a="1"/>
  <c r="J327" i="33" s="1"/>
  <c r="M327" i="33" a="1"/>
  <c r="M327" i="33" s="1"/>
  <c r="P327" i="33" a="1"/>
  <c r="P327" i="33" s="1"/>
  <c r="L327" i="33" a="1"/>
  <c r="L327" i="33" s="1"/>
  <c r="K327" i="33" a="1"/>
  <c r="K327" i="33" s="1"/>
  <c r="I327" i="33" a="1"/>
  <c r="I327" i="33" s="1"/>
  <c r="G327" i="33" a="1"/>
  <c r="G327" i="33" s="1"/>
  <c r="E498" i="33" a="1"/>
  <c r="E498" i="33" s="1"/>
  <c r="L593" i="33" a="1"/>
  <c r="L593" i="33" s="1"/>
  <c r="J593" i="33" a="1"/>
  <c r="J593" i="33" s="1"/>
  <c r="K593" i="33" a="1"/>
  <c r="K593" i="33" s="1"/>
  <c r="C593" i="33" a="1"/>
  <c r="C593" i="33" s="1"/>
  <c r="G593" i="33" a="1"/>
  <c r="G593" i="33" s="1"/>
  <c r="P593" i="33" a="1"/>
  <c r="P593" i="33" s="1"/>
  <c r="D593" i="33" a="1"/>
  <c r="D593" i="33" s="1"/>
  <c r="O593" i="33" a="1"/>
  <c r="O593" i="33" s="1"/>
  <c r="I593" i="33" a="1"/>
  <c r="I593" i="33" s="1"/>
  <c r="M593" i="33" a="1"/>
  <c r="M593" i="33" s="1"/>
  <c r="E593" i="33" a="1"/>
  <c r="E593" i="33" s="1"/>
  <c r="N593" i="33" a="1"/>
  <c r="N593" i="33" s="1"/>
  <c r="O565" i="33" a="1"/>
  <c r="O565" i="33" s="1"/>
  <c r="E565" i="33" a="1"/>
  <c r="E565" i="33" s="1"/>
  <c r="L565" i="33" a="1"/>
  <c r="L565" i="33" s="1"/>
  <c r="I565" i="33" a="1"/>
  <c r="I565" i="33" s="1"/>
  <c r="N565" i="33" a="1"/>
  <c r="N565" i="33" s="1"/>
  <c r="G565" i="33" a="1"/>
  <c r="G565" i="33" s="1"/>
  <c r="M565" i="33" a="1"/>
  <c r="M565" i="33" s="1"/>
  <c r="P565" i="33" a="1"/>
  <c r="P565" i="33" s="1"/>
  <c r="C565" i="33" a="1"/>
  <c r="C565" i="33" s="1"/>
  <c r="J565" i="33" a="1"/>
  <c r="J565" i="33" s="1"/>
  <c r="D565" i="33" a="1"/>
  <c r="D565" i="33" s="1"/>
  <c r="K565" i="33" a="1"/>
  <c r="K565" i="33" s="1"/>
  <c r="C391" i="33" a="1"/>
  <c r="C391" i="33" s="1"/>
  <c r="G391" i="33" a="1"/>
  <c r="G391" i="33" s="1"/>
  <c r="K391" i="33" a="1"/>
  <c r="K391" i="33" s="1"/>
  <c r="J391" i="33" a="1"/>
  <c r="J391" i="33" s="1"/>
  <c r="M391" i="33" a="1"/>
  <c r="M391" i="33" s="1"/>
  <c r="I391" i="33" a="1"/>
  <c r="I391" i="33" s="1"/>
  <c r="P391" i="33" a="1"/>
  <c r="P391" i="33" s="1"/>
  <c r="N391" i="33" a="1"/>
  <c r="N391" i="33" s="1"/>
  <c r="O391" i="33" a="1"/>
  <c r="O391" i="33" s="1"/>
  <c r="L391" i="33" a="1"/>
  <c r="L391" i="33" s="1"/>
  <c r="E391" i="33" a="1"/>
  <c r="E391" i="33" s="1"/>
  <c r="D391" i="33" a="1"/>
  <c r="D391" i="33" s="1"/>
  <c r="J669" i="33" a="1"/>
  <c r="J669" i="33" s="1"/>
  <c r="L669" i="33" a="1"/>
  <c r="L669" i="33" s="1"/>
  <c r="C669" i="33" a="1"/>
  <c r="C669" i="33" s="1"/>
  <c r="D669" i="33" a="1"/>
  <c r="D669" i="33" s="1"/>
  <c r="N669" i="33" a="1"/>
  <c r="N669" i="33" s="1"/>
  <c r="E669" i="33" a="1"/>
  <c r="E669" i="33" s="1"/>
  <c r="K669" i="33" a="1"/>
  <c r="K669" i="33" s="1"/>
  <c r="I669" i="33" a="1"/>
  <c r="I669" i="33" s="1"/>
  <c r="G669" i="33" a="1"/>
  <c r="G669" i="33" s="1"/>
  <c r="P669" i="33" a="1"/>
  <c r="P669" i="33" s="1"/>
  <c r="M669" i="33" a="1"/>
  <c r="M669" i="33" s="1"/>
  <c r="O669" i="33" a="1"/>
  <c r="O669" i="33" s="1"/>
  <c r="D733" i="33" a="1"/>
  <c r="D733" i="33" s="1"/>
  <c r="P733" i="33" a="1"/>
  <c r="P733" i="33" s="1"/>
  <c r="P210" i="33" a="1"/>
  <c r="P210" i="33" s="1"/>
  <c r="G210" i="33" a="1"/>
  <c r="G210" i="33" s="1"/>
  <c r="L210" i="33" a="1"/>
  <c r="L210" i="33" s="1"/>
  <c r="D210" i="33" a="1"/>
  <c r="D210" i="33" s="1"/>
  <c r="O210" i="33" a="1"/>
  <c r="O210" i="33" s="1"/>
  <c r="M210" i="33" a="1"/>
  <c r="M210" i="33" s="1"/>
  <c r="J210" i="33" a="1"/>
  <c r="J210" i="33" s="1"/>
  <c r="N210" i="33" a="1"/>
  <c r="N210" i="33" s="1"/>
  <c r="O412" i="33" a="1"/>
  <c r="O412" i="33" s="1"/>
  <c r="D412" i="33" a="1"/>
  <c r="D412" i="33" s="1"/>
  <c r="L412" i="33" a="1"/>
  <c r="L412" i="33" s="1"/>
  <c r="E412" i="33" a="1"/>
  <c r="E412" i="33" s="1"/>
  <c r="M412" i="33" a="1"/>
  <c r="M412" i="33" s="1"/>
  <c r="N412" i="33" a="1"/>
  <c r="N412" i="33" s="1"/>
  <c r="I412" i="33" a="1"/>
  <c r="I412" i="33" s="1"/>
  <c r="K412" i="33" a="1"/>
  <c r="K412" i="33" s="1"/>
  <c r="C412" i="33" a="1"/>
  <c r="C412" i="33" s="1"/>
  <c r="J412" i="33" a="1"/>
  <c r="J412" i="33" s="1"/>
  <c r="P412" i="33" a="1"/>
  <c r="P412" i="33" s="1"/>
  <c r="G412" i="33" a="1"/>
  <c r="G412" i="33" s="1"/>
  <c r="K691" i="33" a="1"/>
  <c r="K691" i="33" s="1"/>
  <c r="I691" i="33" a="1"/>
  <c r="I691" i="33" s="1"/>
  <c r="C691" i="33" a="1"/>
  <c r="C691" i="33" s="1"/>
  <c r="G691" i="33" a="1"/>
  <c r="G691" i="33" s="1"/>
  <c r="N691" i="33" a="1"/>
  <c r="N691" i="33" s="1"/>
  <c r="E691" i="33" a="1"/>
  <c r="E691" i="33" s="1"/>
  <c r="O691" i="33" a="1"/>
  <c r="O691" i="33" s="1"/>
  <c r="D691" i="33" a="1"/>
  <c r="D691" i="33" s="1"/>
  <c r="M691" i="33" a="1"/>
  <c r="M691" i="33" s="1"/>
  <c r="P691" i="33" a="1"/>
  <c r="P691" i="33" s="1"/>
  <c r="L691" i="33" a="1"/>
  <c r="L691" i="33" s="1"/>
  <c r="J691" i="33" a="1"/>
  <c r="J691" i="33" s="1"/>
  <c r="N203" i="33" a="1"/>
  <c r="N203" i="33" s="1"/>
  <c r="D203" i="33" a="1"/>
  <c r="D203" i="33" s="1"/>
  <c r="M203" i="33" a="1"/>
  <c r="M203" i="33" s="1"/>
  <c r="K203" i="33" a="1"/>
  <c r="K203" i="33" s="1"/>
  <c r="O203" i="33" a="1"/>
  <c r="O203" i="33" s="1"/>
  <c r="E203" i="33" a="1"/>
  <c r="E203" i="33" s="1"/>
  <c r="G203" i="33" a="1"/>
  <c r="G203" i="33" s="1"/>
  <c r="P203" i="33" a="1"/>
  <c r="P203" i="33" s="1"/>
  <c r="E181" i="33" a="1"/>
  <c r="E181" i="33" s="1"/>
  <c r="L181" i="33" a="1"/>
  <c r="L181" i="33" s="1"/>
  <c r="O306" i="33" a="1"/>
  <c r="O306" i="33" s="1"/>
  <c r="D306" i="33" a="1"/>
  <c r="D306" i="33" s="1"/>
  <c r="L483" i="33" a="1"/>
  <c r="L483" i="33" s="1"/>
  <c r="K483" i="33" a="1"/>
  <c r="K483" i="33" s="1"/>
  <c r="C483" i="33" a="1"/>
  <c r="C483" i="33" s="1"/>
  <c r="G483" i="33" a="1"/>
  <c r="G483" i="33" s="1"/>
  <c r="P483" i="33" a="1"/>
  <c r="P483" i="33" s="1"/>
  <c r="I483" i="33" a="1"/>
  <c r="I483" i="33" s="1"/>
  <c r="N483" i="33" a="1"/>
  <c r="N483" i="33" s="1"/>
  <c r="E483" i="33" a="1"/>
  <c r="E483" i="33" s="1"/>
  <c r="O483" i="33" a="1"/>
  <c r="O483" i="33" s="1"/>
  <c r="M483" i="33" a="1"/>
  <c r="M483" i="33" s="1"/>
  <c r="J483" i="33" a="1"/>
  <c r="J483" i="33" s="1"/>
  <c r="D483" i="33" a="1"/>
  <c r="D483" i="33" s="1"/>
  <c r="P668" i="33" a="1"/>
  <c r="P668" i="33" s="1"/>
  <c r="J668" i="33" a="1"/>
  <c r="J668" i="33" s="1"/>
  <c r="L668" i="33" a="1"/>
  <c r="L668" i="33" s="1"/>
  <c r="E668" i="33" a="1"/>
  <c r="E668" i="33" s="1"/>
  <c r="N668" i="33" a="1"/>
  <c r="N668" i="33" s="1"/>
  <c r="I668" i="33" a="1"/>
  <c r="I668" i="33" s="1"/>
  <c r="M668" i="33" a="1"/>
  <c r="M668" i="33" s="1"/>
  <c r="G668" i="33" a="1"/>
  <c r="G668" i="33" s="1"/>
  <c r="D668" i="33" a="1"/>
  <c r="D668" i="33" s="1"/>
  <c r="O668" i="33" a="1"/>
  <c r="O668" i="33" s="1"/>
  <c r="C668" i="33" a="1"/>
  <c r="C668" i="33" s="1"/>
  <c r="K668" i="33" a="1"/>
  <c r="K668" i="33" s="1"/>
  <c r="E330" i="33" a="1"/>
  <c r="E330" i="33" s="1"/>
  <c r="O330" i="33" a="1"/>
  <c r="O330" i="33" s="1"/>
  <c r="M646" i="33" a="1"/>
  <c r="M646" i="33" s="1"/>
  <c r="E646" i="33" a="1"/>
  <c r="E646" i="33" s="1"/>
  <c r="N646" i="33" a="1"/>
  <c r="N646" i="33" s="1"/>
  <c r="D646" i="33" a="1"/>
  <c r="D646" i="33" s="1"/>
  <c r="O646" i="33" a="1"/>
  <c r="O646" i="33" s="1"/>
  <c r="K646" i="33" a="1"/>
  <c r="K646" i="33" s="1"/>
  <c r="L646" i="33" a="1"/>
  <c r="L646" i="33" s="1"/>
  <c r="I646" i="33" a="1"/>
  <c r="I646" i="33" s="1"/>
  <c r="C646" i="33" a="1"/>
  <c r="C646" i="33" s="1"/>
  <c r="J646" i="33" a="1"/>
  <c r="J646" i="33" s="1"/>
  <c r="P646" i="33" a="1"/>
  <c r="P646" i="33" s="1"/>
  <c r="G646" i="33" a="1"/>
  <c r="G646" i="33" s="1"/>
  <c r="E603" i="33" a="1"/>
  <c r="E603" i="33" s="1"/>
  <c r="D603" i="33" a="1"/>
  <c r="D603" i="33" s="1"/>
  <c r="E401" i="33" a="1"/>
  <c r="E401" i="33" s="1"/>
  <c r="P401" i="33" a="1"/>
  <c r="P401" i="33" s="1"/>
  <c r="K287" i="33" a="1"/>
  <c r="K287" i="33" s="1"/>
  <c r="G188" i="33" a="1"/>
  <c r="G188" i="33" s="1"/>
  <c r="M188" i="33" a="1"/>
  <c r="M188" i="33" s="1"/>
  <c r="D188" i="33" a="1"/>
  <c r="D188" i="33" s="1"/>
  <c r="O188" i="33" a="1"/>
  <c r="O188" i="33" s="1"/>
  <c r="L188" i="33" a="1"/>
  <c r="L188" i="33" s="1"/>
  <c r="N188" i="33" a="1"/>
  <c r="N188" i="33" s="1"/>
  <c r="J188" i="33" a="1"/>
  <c r="J188" i="33" s="1"/>
  <c r="P338" i="33" a="1"/>
  <c r="P338" i="33" s="1"/>
  <c r="G338" i="33" a="1"/>
  <c r="G338" i="33" s="1"/>
  <c r="E338" i="33" a="1"/>
  <c r="E338" i="33" s="1"/>
  <c r="I338" i="33" a="1"/>
  <c r="I338" i="33" s="1"/>
  <c r="I319" i="33" a="1"/>
  <c r="I319" i="33" s="1"/>
  <c r="G319" i="33" a="1"/>
  <c r="G319" i="33" s="1"/>
  <c r="O319" i="33" a="1"/>
  <c r="O319" i="33" s="1"/>
  <c r="L319" i="33" a="1"/>
  <c r="L319" i="33" s="1"/>
  <c r="K464" i="33" a="1"/>
  <c r="K464" i="33" s="1"/>
  <c r="C464" i="33" a="1"/>
  <c r="C464" i="33" s="1"/>
  <c r="G464" i="33" a="1"/>
  <c r="G464" i="33" s="1"/>
  <c r="L464" i="33" a="1"/>
  <c r="L464" i="33" s="1"/>
  <c r="D464" i="33" a="1"/>
  <c r="D464" i="33" s="1"/>
  <c r="O464" i="33" a="1"/>
  <c r="O464" i="33" s="1"/>
  <c r="E464" i="33" a="1"/>
  <c r="E464" i="33" s="1"/>
  <c r="M464" i="33" a="1"/>
  <c r="M464" i="33" s="1"/>
  <c r="I464" i="33" a="1"/>
  <c r="I464" i="33" s="1"/>
  <c r="P464" i="33" a="1"/>
  <c r="P464" i="33" s="1"/>
  <c r="N464" i="33" a="1"/>
  <c r="N464" i="33" s="1"/>
  <c r="J464" i="33" a="1"/>
  <c r="J464" i="33" s="1"/>
  <c r="C735" i="33" a="1"/>
  <c r="C735" i="33" s="1"/>
  <c r="K735" i="33" a="1"/>
  <c r="K735" i="33" s="1"/>
  <c r="M735" i="33" a="1"/>
  <c r="M735" i="33" s="1"/>
  <c r="D735" i="33" a="1"/>
  <c r="D735" i="33" s="1"/>
  <c r="L735" i="33" a="1"/>
  <c r="L735" i="33" s="1"/>
  <c r="E735" i="33" a="1"/>
  <c r="E735" i="33" s="1"/>
  <c r="G735" i="33" a="1"/>
  <c r="G735" i="33" s="1"/>
  <c r="N735" i="33" a="1"/>
  <c r="N735" i="33" s="1"/>
  <c r="P735" i="33" a="1"/>
  <c r="P735" i="33" s="1"/>
  <c r="O735" i="33" a="1"/>
  <c r="O735" i="33" s="1"/>
  <c r="I735" i="33" a="1"/>
  <c r="I735" i="33" s="1"/>
  <c r="J735" i="33" a="1"/>
  <c r="J735" i="33" s="1"/>
  <c r="K342" i="33" a="1"/>
  <c r="K342" i="33" s="1"/>
  <c r="O342" i="33" a="1"/>
  <c r="O342" i="33" s="1"/>
  <c r="N342" i="33" a="1"/>
  <c r="N342" i="33" s="1"/>
  <c r="C342" i="33" a="1"/>
  <c r="C342" i="33" s="1"/>
  <c r="M342" i="33" a="1"/>
  <c r="M342" i="33" s="1"/>
  <c r="J342" i="33" a="1"/>
  <c r="J342" i="33" s="1"/>
  <c r="G342" i="33" a="1"/>
  <c r="G342" i="33" s="1"/>
  <c r="L342" i="33" a="1"/>
  <c r="L342" i="33" s="1"/>
  <c r="P254" i="33" a="1"/>
  <c r="P254" i="33" s="1"/>
  <c r="N254" i="33" a="1"/>
  <c r="N254" i="33" s="1"/>
  <c r="E254" i="33" a="1"/>
  <c r="E254" i="33" s="1"/>
  <c r="M254" i="33" a="1"/>
  <c r="M254" i="33" s="1"/>
  <c r="O254" i="33" a="1"/>
  <c r="O254" i="33" s="1"/>
  <c r="C254" i="33" a="1"/>
  <c r="C254" i="33" s="1"/>
  <c r="J254" i="33" a="1"/>
  <c r="J254" i="33" s="1"/>
  <c r="P378" i="33" a="1"/>
  <c r="P378" i="33" s="1"/>
  <c r="E378" i="33" a="1"/>
  <c r="E378" i="33" s="1"/>
  <c r="P217" i="33" a="1"/>
  <c r="P217" i="33" s="1"/>
  <c r="G217" i="33" a="1"/>
  <c r="G217" i="33" s="1"/>
  <c r="N217" i="33" a="1"/>
  <c r="N217" i="33" s="1"/>
  <c r="J217" i="33" a="1"/>
  <c r="J217" i="33" s="1"/>
  <c r="I217" i="33" a="1"/>
  <c r="I217" i="33" s="1"/>
  <c r="M217" i="33" a="1"/>
  <c r="M217" i="33" s="1"/>
  <c r="E217" i="33" a="1"/>
  <c r="E217" i="33" s="1"/>
  <c r="O217" i="33" a="1"/>
  <c r="O217" i="33" s="1"/>
  <c r="C217" i="33" a="1"/>
  <c r="C217" i="33" s="1"/>
  <c r="L217" i="33" a="1"/>
  <c r="L217" i="33" s="1"/>
  <c r="K217" i="33" a="1"/>
  <c r="K217" i="33" s="1"/>
  <c r="D217" i="33" a="1"/>
  <c r="D217" i="33" s="1"/>
  <c r="N325" i="33" a="1"/>
  <c r="N325" i="33" s="1"/>
  <c r="E325" i="33" a="1"/>
  <c r="E325" i="33" s="1"/>
  <c r="K325" i="33" a="1"/>
  <c r="K325" i="33" s="1"/>
  <c r="L325" i="33" a="1"/>
  <c r="L325" i="33" s="1"/>
  <c r="J325" i="33" a="1"/>
  <c r="J325" i="33" s="1"/>
  <c r="P325" i="33" a="1"/>
  <c r="P325" i="33" s="1"/>
  <c r="D325" i="33" a="1"/>
  <c r="D325" i="33" s="1"/>
  <c r="O325" i="33" a="1"/>
  <c r="O325" i="33" s="1"/>
  <c r="G325" i="33" a="1"/>
  <c r="G325" i="33" s="1"/>
  <c r="C325" i="33" a="1"/>
  <c r="C325" i="33" s="1"/>
  <c r="M325" i="33" a="1"/>
  <c r="M325" i="33" s="1"/>
  <c r="I325" i="33" a="1"/>
  <c r="I325" i="33" s="1"/>
  <c r="C688" i="33" a="1"/>
  <c r="C688" i="33" s="1"/>
  <c r="G688" i="33" a="1"/>
  <c r="G688" i="33" s="1"/>
  <c r="G456" i="33" a="1"/>
  <c r="G456" i="33" s="1"/>
  <c r="N456" i="33" a="1"/>
  <c r="N456" i="33" s="1"/>
  <c r="O760" i="33" a="1"/>
  <c r="O760" i="33" s="1"/>
  <c r="D760" i="33" a="1"/>
  <c r="D760" i="33" s="1"/>
  <c r="N760" i="33" a="1"/>
  <c r="N760" i="33" s="1"/>
  <c r="L760" i="33" a="1"/>
  <c r="L760" i="33" s="1"/>
  <c r="C760" i="33" a="1"/>
  <c r="C760" i="33" s="1"/>
  <c r="J760" i="33" a="1"/>
  <c r="J760" i="33" s="1"/>
  <c r="K760" i="33" a="1"/>
  <c r="K760" i="33" s="1"/>
  <c r="G760" i="33" a="1"/>
  <c r="G760" i="33" s="1"/>
  <c r="E760" i="33" a="1"/>
  <c r="E760" i="33" s="1"/>
  <c r="P760" i="33" a="1"/>
  <c r="P760" i="33" s="1"/>
  <c r="I760" i="33" a="1"/>
  <c r="I760" i="33" s="1"/>
  <c r="M760" i="33" a="1"/>
  <c r="M760" i="33" s="1"/>
  <c r="J621" i="33" a="1"/>
  <c r="J621" i="33" s="1"/>
  <c r="L621" i="33" a="1"/>
  <c r="L621" i="33" s="1"/>
  <c r="P621" i="33" a="1"/>
  <c r="P621" i="33" s="1"/>
  <c r="G621" i="33" a="1"/>
  <c r="G621" i="33" s="1"/>
  <c r="M621" i="33" a="1"/>
  <c r="M621" i="33" s="1"/>
  <c r="I621" i="33" a="1"/>
  <c r="I621" i="33" s="1"/>
  <c r="N621" i="33" a="1"/>
  <c r="N621" i="33" s="1"/>
  <c r="E621" i="33" a="1"/>
  <c r="E621" i="33" s="1"/>
  <c r="K621" i="33" a="1"/>
  <c r="K621" i="33" s="1"/>
  <c r="C621" i="33" a="1"/>
  <c r="C621" i="33" s="1"/>
  <c r="O621" i="33" a="1"/>
  <c r="O621" i="33" s="1"/>
  <c r="D621" i="33" a="1"/>
  <c r="D621" i="33" s="1"/>
  <c r="M195" i="33" a="1"/>
  <c r="M195" i="33" s="1"/>
  <c r="P195" i="33" a="1"/>
  <c r="P195" i="33" s="1"/>
  <c r="J288" i="33" a="1"/>
  <c r="J288" i="33" s="1"/>
  <c r="P758" i="33" a="1"/>
  <c r="P758" i="33" s="1"/>
  <c r="M758" i="33" a="1"/>
  <c r="M758" i="33" s="1"/>
  <c r="K400" i="33" a="1"/>
  <c r="K400" i="33" s="1"/>
  <c r="C400" i="33" a="1"/>
  <c r="C400" i="33" s="1"/>
  <c r="I400" i="33" a="1"/>
  <c r="I400" i="33" s="1"/>
  <c r="J400" i="33" a="1"/>
  <c r="J400" i="33" s="1"/>
  <c r="M447" i="33" a="1"/>
  <c r="M447" i="33" s="1"/>
  <c r="D447" i="33" a="1"/>
  <c r="D447" i="33" s="1"/>
  <c r="P447" i="33" a="1"/>
  <c r="P447" i="33" s="1"/>
  <c r="E447" i="33" a="1"/>
  <c r="E447" i="33" s="1"/>
  <c r="K279" i="33" a="1"/>
  <c r="K279" i="33" s="1"/>
  <c r="J279" i="33" a="1"/>
  <c r="J279" i="33" s="1"/>
  <c r="P704" i="33" a="1"/>
  <c r="P704" i="33" s="1"/>
  <c r="J704" i="33" a="1"/>
  <c r="J704" i="33" s="1"/>
  <c r="K704" i="33" a="1"/>
  <c r="K704" i="33" s="1"/>
  <c r="O704" i="33" a="1"/>
  <c r="O704" i="33" s="1"/>
  <c r="I704" i="33" a="1"/>
  <c r="I704" i="33" s="1"/>
  <c r="N704" i="33" a="1"/>
  <c r="N704" i="33" s="1"/>
  <c r="C704" i="33" a="1"/>
  <c r="C704" i="33" s="1"/>
  <c r="E704" i="33" a="1"/>
  <c r="E704" i="33" s="1"/>
  <c r="M704" i="33" a="1"/>
  <c r="M704" i="33" s="1"/>
  <c r="L704" i="33" a="1"/>
  <c r="L704" i="33" s="1"/>
  <c r="G704" i="33" a="1"/>
  <c r="G704" i="33" s="1"/>
  <c r="D704" i="33" a="1"/>
  <c r="D704" i="33" s="1"/>
  <c r="O451" i="33" a="1"/>
  <c r="O451" i="33" s="1"/>
  <c r="J451" i="33" a="1"/>
  <c r="J451" i="33" s="1"/>
  <c r="C451" i="33" a="1"/>
  <c r="C451" i="33" s="1"/>
  <c r="I451" i="33" a="1"/>
  <c r="I451" i="33" s="1"/>
  <c r="M451" i="33" a="1"/>
  <c r="M451" i="33" s="1"/>
  <c r="D451" i="33" a="1"/>
  <c r="D451" i="33" s="1"/>
  <c r="E451" i="33" a="1"/>
  <c r="E451" i="33" s="1"/>
  <c r="P451" i="33" a="1"/>
  <c r="P451" i="33" s="1"/>
  <c r="N451" i="33" a="1"/>
  <c r="N451" i="33" s="1"/>
  <c r="L451" i="33" a="1"/>
  <c r="L451" i="33" s="1"/>
  <c r="K451" i="33" a="1"/>
  <c r="K451" i="33" s="1"/>
  <c r="G451" i="33" a="1"/>
  <c r="G451" i="33" s="1"/>
  <c r="D508" i="33" a="1"/>
  <c r="D508" i="33" s="1"/>
  <c r="N508" i="33" a="1"/>
  <c r="N508" i="33" s="1"/>
  <c r="K508" i="33" a="1"/>
  <c r="K508" i="33" s="1"/>
  <c r="P508" i="33" a="1"/>
  <c r="P508" i="33" s="1"/>
  <c r="I508" i="33" a="1"/>
  <c r="I508" i="33" s="1"/>
  <c r="C508" i="33" a="1"/>
  <c r="C508" i="33" s="1"/>
  <c r="L508" i="33" a="1"/>
  <c r="L508" i="33" s="1"/>
  <c r="M508" i="33" a="1"/>
  <c r="M508" i="33" s="1"/>
  <c r="G506" i="33" a="1"/>
  <c r="G506" i="33" s="1"/>
  <c r="P705" i="33" a="1"/>
  <c r="P705" i="33" s="1"/>
  <c r="E705" i="33" a="1"/>
  <c r="E705" i="33" s="1"/>
  <c r="G705" i="33" a="1"/>
  <c r="G705" i="33" s="1"/>
  <c r="P173" i="33" a="1"/>
  <c r="P173" i="33" s="1"/>
  <c r="J173" i="33" a="1"/>
  <c r="J173" i="33" s="1"/>
  <c r="C173" i="33" a="1"/>
  <c r="C173" i="33" s="1"/>
  <c r="D173" i="33" a="1"/>
  <c r="D173" i="33" s="1"/>
  <c r="O173" i="33" a="1"/>
  <c r="O173" i="33" s="1"/>
  <c r="I173" i="33" a="1"/>
  <c r="I173" i="33" s="1"/>
  <c r="L173" i="33" a="1"/>
  <c r="L173" i="33" s="1"/>
  <c r="G173" i="33" a="1"/>
  <c r="G173" i="33" s="1"/>
  <c r="M173" i="33" a="1"/>
  <c r="M173" i="33" s="1"/>
  <c r="K173" i="33" a="1"/>
  <c r="K173" i="33" s="1"/>
  <c r="N173" i="33" a="1"/>
  <c r="N173" i="33" s="1"/>
  <c r="E173" i="33" a="1"/>
  <c r="E173" i="33" s="1"/>
  <c r="O104" i="33" a="1"/>
  <c r="O104" i="33" s="1"/>
  <c r="C104" i="33" a="1"/>
  <c r="C104" i="33" s="1"/>
  <c r="P104" i="33" a="1"/>
  <c r="P104" i="33" s="1"/>
  <c r="I104" i="33" a="1"/>
  <c r="I104" i="33" s="1"/>
  <c r="K340" i="33" a="1"/>
  <c r="K340" i="33" s="1"/>
  <c r="P340" i="33" a="1"/>
  <c r="P340" i="33" s="1"/>
  <c r="D340" i="33" a="1"/>
  <c r="D340" i="33" s="1"/>
  <c r="N340" i="33" a="1"/>
  <c r="N340" i="33" s="1"/>
  <c r="L340" i="33" a="1"/>
  <c r="L340" i="33" s="1"/>
  <c r="M340" i="33" a="1"/>
  <c r="M340" i="33" s="1"/>
  <c r="O340" i="33" a="1"/>
  <c r="O340" i="33" s="1"/>
  <c r="I340" i="33" a="1"/>
  <c r="I340" i="33" s="1"/>
  <c r="J340" i="33" a="1"/>
  <c r="J340" i="33" s="1"/>
  <c r="G340" i="33" a="1"/>
  <c r="G340" i="33" s="1"/>
  <c r="C340" i="33" a="1"/>
  <c r="C340" i="33" s="1"/>
  <c r="E340" i="33" a="1"/>
  <c r="E340" i="33" s="1"/>
  <c r="J290" i="33" a="1"/>
  <c r="J290" i="33" s="1"/>
  <c r="L290" i="33" a="1"/>
  <c r="L290" i="33" s="1"/>
  <c r="K290" i="33" a="1"/>
  <c r="K290" i="33" s="1"/>
  <c r="E290" i="33" a="1"/>
  <c r="E290" i="33" s="1"/>
  <c r="C290" i="33" a="1"/>
  <c r="C290" i="33" s="1"/>
  <c r="N290" i="33" a="1"/>
  <c r="N290" i="33" s="1"/>
  <c r="O290" i="33" a="1"/>
  <c r="O290" i="33" s="1"/>
  <c r="K339" i="33" a="1"/>
  <c r="K339" i="33" s="1"/>
  <c r="M339" i="33" a="1"/>
  <c r="M339" i="33" s="1"/>
  <c r="G339" i="33" a="1"/>
  <c r="G339" i="33" s="1"/>
  <c r="O339" i="33" a="1"/>
  <c r="O339" i="33" s="1"/>
  <c r="E339" i="33" a="1"/>
  <c r="E339" i="33" s="1"/>
  <c r="L339" i="33" a="1"/>
  <c r="L339" i="33" s="1"/>
  <c r="D339" i="33" a="1"/>
  <c r="D339" i="33" s="1"/>
  <c r="C339" i="33" a="1"/>
  <c r="C339" i="33" s="1"/>
  <c r="P339" i="33" a="1"/>
  <c r="P339" i="33" s="1"/>
  <c r="N339" i="33" a="1"/>
  <c r="N339" i="33" s="1"/>
  <c r="I339" i="33" a="1"/>
  <c r="I339" i="33" s="1"/>
  <c r="J339" i="33" a="1"/>
  <c r="J339" i="33" s="1"/>
  <c r="K569" i="33" a="1"/>
  <c r="K569" i="33" s="1"/>
  <c r="D569" i="33" a="1"/>
  <c r="D569" i="33" s="1"/>
  <c r="M510" i="33" a="1"/>
  <c r="M510" i="33" s="1"/>
  <c r="E510" i="33" a="1"/>
  <c r="E510" i="33" s="1"/>
  <c r="O510" i="33" a="1"/>
  <c r="O510" i="33" s="1"/>
  <c r="D510" i="33" a="1"/>
  <c r="D510" i="33" s="1"/>
  <c r="L510" i="33" a="1"/>
  <c r="L510" i="33" s="1"/>
  <c r="N510" i="33" a="1"/>
  <c r="N510" i="33" s="1"/>
  <c r="K510" i="33" a="1"/>
  <c r="K510" i="33" s="1"/>
  <c r="I510" i="33" a="1"/>
  <c r="I510" i="33" s="1"/>
  <c r="C510" i="33" a="1"/>
  <c r="C510" i="33" s="1"/>
  <c r="J510" i="33" a="1"/>
  <c r="J510" i="33" s="1"/>
  <c r="P510" i="33" a="1"/>
  <c r="P510" i="33" s="1"/>
  <c r="G510" i="33" a="1"/>
  <c r="G510" i="33" s="1"/>
  <c r="D175" i="33" a="1"/>
  <c r="D175" i="33" s="1"/>
  <c r="K175" i="33" a="1"/>
  <c r="K175" i="33" s="1"/>
  <c r="J175" i="33" a="1"/>
  <c r="J175" i="33" s="1"/>
  <c r="O175" i="33" a="1"/>
  <c r="O175" i="33" s="1"/>
  <c r="G175" i="33" a="1"/>
  <c r="G175" i="33" s="1"/>
  <c r="P175" i="33" a="1"/>
  <c r="P175" i="33" s="1"/>
  <c r="L175" i="33" a="1"/>
  <c r="L175" i="33" s="1"/>
  <c r="E175" i="33" a="1"/>
  <c r="E175" i="33" s="1"/>
  <c r="I175" i="33" a="1"/>
  <c r="I175" i="33" s="1"/>
  <c r="D469" i="33" a="1"/>
  <c r="D469" i="33" s="1"/>
  <c r="E469" i="33" a="1"/>
  <c r="E469" i="33" s="1"/>
  <c r="O682" i="33" a="1"/>
  <c r="O682" i="33" s="1"/>
  <c r="D682" i="33" a="1"/>
  <c r="D682" i="33" s="1"/>
  <c r="P682" i="33" a="1"/>
  <c r="P682" i="33" s="1"/>
  <c r="N682" i="33" a="1"/>
  <c r="N682" i="33" s="1"/>
  <c r="C156" i="33" a="1"/>
  <c r="C156" i="33" s="1"/>
  <c r="J156" i="33" a="1"/>
  <c r="J156" i="33" s="1"/>
  <c r="N156" i="33" a="1"/>
  <c r="N156" i="33" s="1"/>
  <c r="D156" i="33" a="1"/>
  <c r="D156" i="33" s="1"/>
  <c r="O156" i="33" a="1"/>
  <c r="O156" i="33" s="1"/>
  <c r="K156" i="33" a="1"/>
  <c r="K156" i="33" s="1"/>
  <c r="L156" i="33" a="1"/>
  <c r="L156" i="33" s="1"/>
  <c r="I156" i="33" a="1"/>
  <c r="I156" i="33" s="1"/>
  <c r="G156" i="33" a="1"/>
  <c r="G156" i="33" s="1"/>
  <c r="E156" i="33" a="1"/>
  <c r="E156" i="33" s="1"/>
  <c r="P156" i="33" a="1"/>
  <c r="P156" i="33" s="1"/>
  <c r="M156" i="33" a="1"/>
  <c r="M156" i="33" s="1"/>
  <c r="I395" i="33" a="1"/>
  <c r="I395" i="33" s="1"/>
  <c r="K395" i="33" a="1"/>
  <c r="K395" i="33" s="1"/>
  <c r="I449" i="33" a="1"/>
  <c r="I449" i="33" s="1"/>
  <c r="C449" i="33" a="1"/>
  <c r="C449" i="33" s="1"/>
  <c r="E449" i="33" a="1"/>
  <c r="E449" i="33" s="1"/>
  <c r="O449" i="33" a="1"/>
  <c r="O449" i="33" s="1"/>
  <c r="C98" i="33" a="1"/>
  <c r="C98" i="33" s="1"/>
  <c r="P98" i="33" a="1"/>
  <c r="P98" i="33" s="1"/>
  <c r="N542" i="33" a="1"/>
  <c r="N542" i="33" s="1"/>
  <c r="C542" i="33" a="1"/>
  <c r="C542" i="33" s="1"/>
  <c r="J542" i="33" a="1"/>
  <c r="J542" i="33" s="1"/>
  <c r="G542" i="33" a="1"/>
  <c r="G542" i="33" s="1"/>
  <c r="M542" i="33" a="1"/>
  <c r="M542" i="33" s="1"/>
  <c r="O542" i="33" a="1"/>
  <c r="O542" i="33" s="1"/>
  <c r="I542" i="33" a="1"/>
  <c r="I542" i="33" s="1"/>
  <c r="P542" i="33" a="1"/>
  <c r="P542" i="33" s="1"/>
  <c r="L542" i="33" a="1"/>
  <c r="L542" i="33" s="1"/>
  <c r="K542" i="33" a="1"/>
  <c r="K542" i="33" s="1"/>
  <c r="E542" i="33" a="1"/>
  <c r="E542" i="33" s="1"/>
  <c r="D542" i="33" a="1"/>
  <c r="D542" i="33" s="1"/>
  <c r="C604" i="33" a="1"/>
  <c r="C604" i="33" s="1"/>
  <c r="M697" i="33" a="1"/>
  <c r="M697" i="33" s="1"/>
  <c r="O346" i="33" a="1"/>
  <c r="O346" i="33" s="1"/>
  <c r="E346" i="33" a="1"/>
  <c r="E346" i="33" s="1"/>
  <c r="N346" i="33" a="1"/>
  <c r="N346" i="33" s="1"/>
  <c r="D346" i="33" a="1"/>
  <c r="D346" i="33" s="1"/>
  <c r="J346" i="33" a="1"/>
  <c r="J346" i="33" s="1"/>
  <c r="P346" i="33" a="1"/>
  <c r="P346" i="33" s="1"/>
  <c r="L346" i="33" a="1"/>
  <c r="L346" i="33" s="1"/>
  <c r="G346" i="33" a="1"/>
  <c r="G346" i="33" s="1"/>
  <c r="G481" i="33" a="1"/>
  <c r="G481" i="33" s="1"/>
  <c r="J470" i="33" a="1"/>
  <c r="J470" i="33" s="1"/>
  <c r="M470" i="33" a="1"/>
  <c r="M470" i="33" s="1"/>
  <c r="E470" i="33" a="1"/>
  <c r="E470" i="33" s="1"/>
  <c r="N470" i="33" a="1"/>
  <c r="N470" i="33" s="1"/>
  <c r="D470" i="33" a="1"/>
  <c r="D470" i="33" s="1"/>
  <c r="I470" i="33" a="1"/>
  <c r="I470" i="33" s="1"/>
  <c r="P470" i="33" a="1"/>
  <c r="P470" i="33" s="1"/>
  <c r="O470" i="33" a="1"/>
  <c r="O470" i="33" s="1"/>
  <c r="L470" i="33" a="1"/>
  <c r="L470" i="33" s="1"/>
  <c r="K470" i="33" a="1"/>
  <c r="K470" i="33" s="1"/>
  <c r="G470" i="33" a="1"/>
  <c r="G470" i="33" s="1"/>
  <c r="C470" i="33" a="1"/>
  <c r="C470" i="33" s="1"/>
  <c r="K186" i="33" a="1"/>
  <c r="K186" i="33" s="1"/>
  <c r="C186" i="33" a="1"/>
  <c r="C186" i="33" s="1"/>
  <c r="G186" i="33" a="1"/>
  <c r="G186" i="33" s="1"/>
  <c r="N186" i="33" a="1"/>
  <c r="N186" i="33" s="1"/>
  <c r="E186" i="33" a="1"/>
  <c r="E186" i="33" s="1"/>
  <c r="M186" i="33" a="1"/>
  <c r="M186" i="33" s="1"/>
  <c r="J186" i="33" a="1"/>
  <c r="J186" i="33" s="1"/>
  <c r="I186" i="33" a="1"/>
  <c r="I186" i="33" s="1"/>
  <c r="P186" i="33" a="1"/>
  <c r="P186" i="33" s="1"/>
  <c r="O186" i="33" a="1"/>
  <c r="O186" i="33" s="1"/>
  <c r="J233" i="33" a="1"/>
  <c r="J233" i="33" s="1"/>
  <c r="M233" i="33" a="1"/>
  <c r="M233" i="33" s="1"/>
  <c r="E233" i="33" a="1"/>
  <c r="E233" i="33" s="1"/>
  <c r="N233" i="33" a="1"/>
  <c r="N233" i="33" s="1"/>
  <c r="L233" i="33" a="1"/>
  <c r="L233" i="33" s="1"/>
  <c r="I233" i="33" a="1"/>
  <c r="I233" i="33" s="1"/>
  <c r="G233" i="33" a="1"/>
  <c r="G233" i="33" s="1"/>
  <c r="C233" i="33" a="1"/>
  <c r="C233" i="33" s="1"/>
  <c r="D233" i="33" a="1"/>
  <c r="D233" i="33" s="1"/>
  <c r="O233" i="33" a="1"/>
  <c r="O233" i="33" s="1"/>
  <c r="P233" i="33" a="1"/>
  <c r="P233" i="33" s="1"/>
  <c r="K233" i="33" a="1"/>
  <c r="K233" i="33" s="1"/>
  <c r="O226" i="33" a="1"/>
  <c r="O226" i="33" s="1"/>
  <c r="P226" i="33" a="1"/>
  <c r="P226" i="33" s="1"/>
  <c r="D226" i="33" a="1"/>
  <c r="D226" i="33" s="1"/>
  <c r="J226" i="33" a="1"/>
  <c r="J226" i="33" s="1"/>
  <c r="M226" i="33" a="1"/>
  <c r="M226" i="33" s="1"/>
  <c r="G226" i="33" a="1"/>
  <c r="G226" i="33" s="1"/>
  <c r="C226" i="33" a="1"/>
  <c r="C226" i="33" s="1"/>
  <c r="O321" i="33" a="1"/>
  <c r="O321" i="33" s="1"/>
  <c r="G689" i="33" a="1"/>
  <c r="G689" i="33" s="1"/>
  <c r="O736" i="33" a="1"/>
  <c r="O736" i="33" s="1"/>
  <c r="L736" i="33" a="1"/>
  <c r="L736" i="33" s="1"/>
  <c r="M736" i="33" a="1"/>
  <c r="M736" i="33" s="1"/>
  <c r="E736" i="33" a="1"/>
  <c r="E736" i="33" s="1"/>
  <c r="N736" i="33" a="1"/>
  <c r="N736" i="33" s="1"/>
  <c r="K736" i="33" a="1"/>
  <c r="K736" i="33" s="1"/>
  <c r="J736" i="33" a="1"/>
  <c r="J736" i="33" s="1"/>
  <c r="P736" i="33" a="1"/>
  <c r="P736" i="33" s="1"/>
  <c r="D736" i="33" a="1"/>
  <c r="D736" i="33" s="1"/>
  <c r="G736" i="33" a="1"/>
  <c r="G736" i="33" s="1"/>
  <c r="C736" i="33" a="1"/>
  <c r="C736" i="33" s="1"/>
  <c r="I736" i="33" a="1"/>
  <c r="I736" i="33" s="1"/>
  <c r="G442" i="33" a="1"/>
  <c r="G442" i="33" s="1"/>
  <c r="P442" i="33" a="1"/>
  <c r="P442" i="33" s="1"/>
  <c r="I363" i="33" a="1"/>
  <c r="I363" i="33" s="1"/>
  <c r="M363" i="33" a="1"/>
  <c r="M363" i="33" s="1"/>
  <c r="G363" i="33" a="1"/>
  <c r="G363" i="33" s="1"/>
  <c r="P363" i="33" a="1"/>
  <c r="P363" i="33" s="1"/>
  <c r="E363" i="33" a="1"/>
  <c r="E363" i="33" s="1"/>
  <c r="L363" i="33" a="1"/>
  <c r="L363" i="33" s="1"/>
  <c r="D363" i="33" a="1"/>
  <c r="D363" i="33" s="1"/>
  <c r="C363" i="33" a="1"/>
  <c r="C363" i="33" s="1"/>
  <c r="O363" i="33" a="1"/>
  <c r="O363" i="33" s="1"/>
  <c r="N363" i="33" a="1"/>
  <c r="N363" i="33" s="1"/>
  <c r="K363" i="33" a="1"/>
  <c r="K363" i="33" s="1"/>
  <c r="J363" i="33" a="1"/>
  <c r="J363" i="33" s="1"/>
  <c r="K200" i="33" a="1"/>
  <c r="K200" i="33" s="1"/>
  <c r="C200" i="33" a="1"/>
  <c r="C200" i="33" s="1"/>
  <c r="J200" i="33" a="1"/>
  <c r="J200" i="33" s="1"/>
  <c r="E200" i="33" a="1"/>
  <c r="E200" i="33" s="1"/>
  <c r="L200" i="33" a="1"/>
  <c r="L200" i="33" s="1"/>
  <c r="G200" i="33" a="1"/>
  <c r="G200" i="33" s="1"/>
  <c r="P200" i="33" a="1"/>
  <c r="P200" i="33" s="1"/>
  <c r="D200" i="33" a="1"/>
  <c r="D200" i="33" s="1"/>
  <c r="K486" i="33" a="1"/>
  <c r="K486" i="33" s="1"/>
  <c r="P486" i="33" a="1"/>
  <c r="P486" i="33" s="1"/>
  <c r="O486" i="33" a="1"/>
  <c r="O486" i="33" s="1"/>
  <c r="M225" i="33" a="1"/>
  <c r="M225" i="33" s="1"/>
  <c r="L267" i="33" a="1"/>
  <c r="L267" i="33" s="1"/>
  <c r="C267" i="33" a="1"/>
  <c r="C267" i="33" s="1"/>
  <c r="E267" i="33" a="1"/>
  <c r="E267" i="33" s="1"/>
  <c r="P267" i="33" a="1"/>
  <c r="P267" i="33" s="1"/>
  <c r="D267" i="33" a="1"/>
  <c r="D267" i="33" s="1"/>
  <c r="M267" i="33" a="1"/>
  <c r="M267" i="33" s="1"/>
  <c r="O267" i="33" a="1"/>
  <c r="O267" i="33" s="1"/>
  <c r="I267" i="33" a="1"/>
  <c r="I267" i="33" s="1"/>
  <c r="G267" i="33" a="1"/>
  <c r="G267" i="33" s="1"/>
  <c r="K267" i="33" a="1"/>
  <c r="K267" i="33" s="1"/>
  <c r="N267" i="33" a="1"/>
  <c r="N267" i="33" s="1"/>
  <c r="J267" i="33" a="1"/>
  <c r="J267" i="33" s="1"/>
  <c r="G221" i="21"/>
  <c r="G498" i="21"/>
  <c r="H498" i="21" s="1"/>
  <c r="G487" i="21"/>
  <c r="G76" i="21"/>
  <c r="H76" i="21" s="1"/>
  <c r="G654" i="21"/>
  <c r="H654" i="21" s="1"/>
  <c r="G665" i="21"/>
  <c r="E221" i="21"/>
  <c r="G331" i="21"/>
  <c r="D420" i="33" l="1" a="1"/>
  <c r="D420" i="33" s="1"/>
  <c r="G195" i="33" a="1"/>
  <c r="G195" i="33" s="1"/>
  <c r="D482" i="33" a="1"/>
  <c r="D482" i="33" s="1"/>
  <c r="G474" i="33" a="1"/>
  <c r="G474" i="33" s="1"/>
  <c r="D186" i="33" a="1"/>
  <c r="D186" i="33" s="1"/>
  <c r="M346" i="33" a="1"/>
  <c r="M346" i="33" s="1"/>
  <c r="I346" i="33" a="1"/>
  <c r="I346" i="33" s="1"/>
  <c r="L276" i="33" a="1"/>
  <c r="L276" i="33" s="1"/>
  <c r="N175" i="33" a="1"/>
  <c r="N175" i="33" s="1"/>
  <c r="M175" i="33" a="1"/>
  <c r="M175" i="33" s="1"/>
  <c r="N104" i="33" a="1"/>
  <c r="N104" i="33" s="1"/>
  <c r="E508" i="33" a="1"/>
  <c r="E508" i="33" s="1"/>
  <c r="O508" i="33" a="1"/>
  <c r="O508" i="33" s="1"/>
  <c r="I195" i="33" a="1"/>
  <c r="I195" i="33" s="1"/>
  <c r="E252" i="33" a="1"/>
  <c r="E252" i="33" s="1"/>
  <c r="I342" i="33" a="1"/>
  <c r="I342" i="33" s="1"/>
  <c r="C188" i="33" a="1"/>
  <c r="C188" i="33" s="1"/>
  <c r="P188" i="33" a="1"/>
  <c r="P188" i="33" s="1"/>
  <c r="J203" i="33" a="1"/>
  <c r="J203" i="33" s="1"/>
  <c r="I210" i="33" a="1"/>
  <c r="I210" i="33" s="1"/>
  <c r="C210" i="33" a="1"/>
  <c r="C210" i="33" s="1"/>
  <c r="I204" i="33" a="1"/>
  <c r="I204" i="33" s="1"/>
  <c r="K204" i="33" a="1"/>
  <c r="K204" i="33" s="1"/>
  <c r="O491" i="33" a="1"/>
  <c r="O491" i="33" s="1"/>
  <c r="N474" i="33" a="1"/>
  <c r="N474" i="33" s="1"/>
  <c r="L186" i="33" a="1"/>
  <c r="L186" i="33" s="1"/>
  <c r="C346" i="33" a="1"/>
  <c r="C346" i="33" s="1"/>
  <c r="G697" i="33" a="1"/>
  <c r="G697" i="33" s="1"/>
  <c r="O356" i="33" a="1"/>
  <c r="O356" i="33" s="1"/>
  <c r="C175" i="33" a="1"/>
  <c r="C175" i="33" s="1"/>
  <c r="M104" i="33" a="1"/>
  <c r="M104" i="33" s="1"/>
  <c r="J508" i="33" a="1"/>
  <c r="J508" i="33" s="1"/>
  <c r="J195" i="33" a="1"/>
  <c r="J195" i="33" s="1"/>
  <c r="D342" i="33" a="1"/>
  <c r="D342" i="33" s="1"/>
  <c r="I188" i="33" a="1"/>
  <c r="I188" i="33" s="1"/>
  <c r="K188" i="33" a="1"/>
  <c r="K188" i="33" s="1"/>
  <c r="C203" i="33" a="1"/>
  <c r="C203" i="33" s="1"/>
  <c r="E210" i="33" a="1"/>
  <c r="E210" i="33" s="1"/>
  <c r="K210" i="33" a="1"/>
  <c r="K210" i="33" s="1"/>
  <c r="E476" i="33" a="1"/>
  <c r="E476" i="33" s="1"/>
  <c r="O204" i="33" a="1"/>
  <c r="O204" i="33" s="1"/>
  <c r="E420" i="33" a="1"/>
  <c r="E420" i="33" s="1"/>
  <c r="D491" i="33" a="1"/>
  <c r="D491" i="33" s="1"/>
  <c r="D481" i="33" a="1"/>
  <c r="D481" i="33" s="1"/>
  <c r="K346" i="33" a="1"/>
  <c r="K346" i="33" s="1"/>
  <c r="N506" i="33" a="1"/>
  <c r="N506" i="33" s="1"/>
  <c r="G508" i="33" a="1"/>
  <c r="G508" i="33" s="1"/>
  <c r="D718" i="33" a="1"/>
  <c r="D718" i="33" s="1"/>
  <c r="P342" i="33" a="1"/>
  <c r="P342" i="33" s="1"/>
  <c r="E342" i="33" a="1"/>
  <c r="E342" i="33" s="1"/>
  <c r="E188" i="33" a="1"/>
  <c r="E188" i="33" s="1"/>
  <c r="N287" i="33" a="1"/>
  <c r="N287" i="33" s="1"/>
  <c r="L203" i="33" a="1"/>
  <c r="L203" i="33" s="1"/>
  <c r="I203" i="33" a="1"/>
  <c r="I203" i="33" s="1"/>
  <c r="P383" i="33" a="1"/>
  <c r="P383" i="33" s="1"/>
  <c r="N204" i="33" a="1"/>
  <c r="N204" i="33" s="1"/>
  <c r="M677" i="33" a="1"/>
  <c r="M677" i="33" s="1"/>
  <c r="O650" i="33" a="1"/>
  <c r="O650" i="33" s="1"/>
  <c r="D582" i="33" a="1"/>
  <c r="D582" i="33" s="1"/>
  <c r="D204" i="33" a="1"/>
  <c r="D204" i="33" s="1"/>
  <c r="L689" i="33" a="1"/>
  <c r="L689" i="33" s="1"/>
  <c r="E208" i="33" a="1"/>
  <c r="E208" i="33" s="1"/>
  <c r="P110" i="33" a="1"/>
  <c r="P110" i="33" s="1"/>
  <c r="I287" i="33" a="1"/>
  <c r="I287" i="33" s="1"/>
  <c r="K491" i="33" a="1"/>
  <c r="K491" i="33" s="1"/>
  <c r="E491" i="33" a="1"/>
  <c r="E491" i="33" s="1"/>
  <c r="E474" i="33" a="1"/>
  <c r="E474" i="33" s="1"/>
  <c r="E481" i="33" a="1"/>
  <c r="E481" i="33" s="1"/>
  <c r="I697" i="33" a="1"/>
  <c r="I697" i="33" s="1"/>
  <c r="J225" i="33" a="1"/>
  <c r="J225" i="33" s="1"/>
  <c r="E496" i="33" a="1"/>
  <c r="E496" i="33" s="1"/>
  <c r="I689" i="33" a="1"/>
  <c r="I689" i="33" s="1"/>
  <c r="N481" i="33" a="1"/>
  <c r="N481" i="33" s="1"/>
  <c r="I284" i="33" a="1"/>
  <c r="I284" i="33" s="1"/>
  <c r="O208" i="33" a="1"/>
  <c r="O208" i="33" s="1"/>
  <c r="C718" i="33" a="1"/>
  <c r="C718" i="33" s="1"/>
  <c r="P591" i="33" a="1"/>
  <c r="P591" i="33" s="1"/>
  <c r="C582" i="33" a="1"/>
  <c r="C582" i="33" s="1"/>
  <c r="D476" i="33" a="1"/>
  <c r="D476" i="33" s="1"/>
  <c r="P720" i="33" a="1"/>
  <c r="P720" i="33" s="1"/>
  <c r="D383" i="33" a="1"/>
  <c r="D383" i="33" s="1"/>
  <c r="G491" i="33" a="1"/>
  <c r="G491" i="33" s="1"/>
  <c r="N491" i="33" a="1"/>
  <c r="N491" i="33" s="1"/>
  <c r="G284" i="33" a="1"/>
  <c r="G284" i="33" s="1"/>
  <c r="L225" i="33" a="1"/>
  <c r="L225" i="33" s="1"/>
  <c r="I496" i="33" a="1"/>
  <c r="I496" i="33" s="1"/>
  <c r="M242" i="33" a="1"/>
  <c r="M242" i="33" s="1"/>
  <c r="I718" i="33" a="1"/>
  <c r="I718" i="33" s="1"/>
  <c r="K591" i="33" a="1"/>
  <c r="K591" i="33" s="1"/>
  <c r="G582" i="33" a="1"/>
  <c r="G582" i="33" s="1"/>
  <c r="G476" i="33" a="1"/>
  <c r="G476" i="33" s="1"/>
  <c r="L720" i="33" a="1"/>
  <c r="L720" i="33" s="1"/>
  <c r="J383" i="33" a="1"/>
  <c r="J383" i="33" s="1"/>
  <c r="L491" i="33" a="1"/>
  <c r="L491" i="33" s="1"/>
  <c r="J491" i="33" a="1"/>
  <c r="J491" i="33" s="1"/>
  <c r="M650" i="33" a="1"/>
  <c r="M650" i="33" s="1"/>
  <c r="N582" i="33" a="1"/>
  <c r="N582" i="33" s="1"/>
  <c r="L476" i="33" a="1"/>
  <c r="L476" i="33" s="1"/>
  <c r="M498" i="33" a="1"/>
  <c r="M498" i="33" s="1"/>
  <c r="P491" i="33" a="1"/>
  <c r="P491" i="33" s="1"/>
  <c r="P474" i="33" a="1"/>
  <c r="P474" i="33" s="1"/>
  <c r="G650" i="33" a="1"/>
  <c r="G650" i="33" s="1"/>
  <c r="K506" i="33" a="1"/>
  <c r="K506" i="33" s="1"/>
  <c r="C385" i="33" a="1"/>
  <c r="C385" i="33" s="1"/>
  <c r="I491" i="33" a="1"/>
  <c r="I491" i="33" s="1"/>
  <c r="D539" i="33" a="1"/>
  <c r="D539" i="33" s="1"/>
  <c r="M524" i="33" a="1"/>
  <c r="M524" i="33" s="1"/>
  <c r="L634" i="33" a="1"/>
  <c r="L634" i="33" s="1"/>
  <c r="D524" i="33" a="1"/>
  <c r="D524" i="33" s="1"/>
  <c r="O336" i="33" a="1"/>
  <c r="O336" i="33" s="1"/>
  <c r="J442" i="33" a="1"/>
  <c r="J442" i="33" s="1"/>
  <c r="G449" i="33" a="1"/>
  <c r="G449" i="33" s="1"/>
  <c r="D155" i="33" a="1"/>
  <c r="D155" i="33" s="1"/>
  <c r="P96" i="33" a="1"/>
  <c r="P96" i="33" s="1"/>
  <c r="I447" i="33" a="1"/>
  <c r="I447" i="33" s="1"/>
  <c r="O378" i="33" a="1"/>
  <c r="O378" i="33" s="1"/>
  <c r="I401" i="33" a="1"/>
  <c r="I401" i="33" s="1"/>
  <c r="G603" i="33" a="1"/>
  <c r="G603" i="33" s="1"/>
  <c r="I306" i="33" a="1"/>
  <c r="I306" i="33" s="1"/>
  <c r="G733" i="33" a="1"/>
  <c r="G733" i="33" s="1"/>
  <c r="N140" i="33" a="1"/>
  <c r="N140" i="33" s="1"/>
  <c r="I742" i="33" a="1"/>
  <c r="I742" i="33" s="1"/>
  <c r="G446" i="33" a="1"/>
  <c r="G446" i="33" s="1"/>
  <c r="N360" i="33" a="1"/>
  <c r="N360" i="33" s="1"/>
  <c r="D540" i="33" a="1"/>
  <c r="D540" i="33" s="1"/>
  <c r="K552" i="33" a="1"/>
  <c r="K552" i="33" s="1"/>
  <c r="I552" i="33" a="1"/>
  <c r="I552" i="33" s="1"/>
  <c r="J486" i="33" a="1"/>
  <c r="J486" i="33" s="1"/>
  <c r="E336" i="33" a="1"/>
  <c r="E336" i="33" s="1"/>
  <c r="O200" i="33" a="1"/>
  <c r="O200" i="33" s="1"/>
  <c r="M264" i="33" a="1"/>
  <c r="M264" i="33" s="1"/>
  <c r="C321" i="33" a="1"/>
  <c r="C321" i="33" s="1"/>
  <c r="N226" i="33" a="1"/>
  <c r="N226" i="33" s="1"/>
  <c r="P449" i="33" a="1"/>
  <c r="P449" i="33" s="1"/>
  <c r="G395" i="33" a="1"/>
  <c r="G395" i="33" s="1"/>
  <c r="J395" i="33" a="1"/>
  <c r="J395" i="33" s="1"/>
  <c r="K469" i="33" a="1"/>
  <c r="K469" i="33" s="1"/>
  <c r="P569" i="33" a="1"/>
  <c r="P569" i="33" s="1"/>
  <c r="J569" i="33" a="1"/>
  <c r="J569" i="33" s="1"/>
  <c r="N155" i="33" a="1"/>
  <c r="N155" i="33" s="1"/>
  <c r="M290" i="33" a="1"/>
  <c r="M290" i="33" s="1"/>
  <c r="N705" i="33" a="1"/>
  <c r="N705" i="33" s="1"/>
  <c r="N96" i="33" a="1"/>
  <c r="N96" i="33" s="1"/>
  <c r="K447" i="33" a="1"/>
  <c r="K447" i="33" s="1"/>
  <c r="N563" i="33" a="1"/>
  <c r="N563" i="33" s="1"/>
  <c r="C456" i="33" a="1"/>
  <c r="C456" i="33" s="1"/>
  <c r="O688" i="33" a="1"/>
  <c r="O688" i="33" s="1"/>
  <c r="M378" i="33" a="1"/>
  <c r="M378" i="33" s="1"/>
  <c r="D254" i="33" a="1"/>
  <c r="D254" i="33" s="1"/>
  <c r="K319" i="33" a="1"/>
  <c r="K319" i="33" s="1"/>
  <c r="M338" i="33" a="1"/>
  <c r="M338" i="33" s="1"/>
  <c r="D338" i="33" a="1"/>
  <c r="D338" i="33" s="1"/>
  <c r="L401" i="33" a="1"/>
  <c r="L401" i="33" s="1"/>
  <c r="I603" i="33" a="1"/>
  <c r="I603" i="33" s="1"/>
  <c r="N306" i="33" a="1"/>
  <c r="N306" i="33" s="1"/>
  <c r="N181" i="33" a="1"/>
  <c r="N181" i="33" s="1"/>
  <c r="L733" i="33" a="1"/>
  <c r="L733" i="33" s="1"/>
  <c r="L387" i="33" a="1"/>
  <c r="L387" i="33" s="1"/>
  <c r="I333" i="33" a="1"/>
  <c r="I333" i="33" s="1"/>
  <c r="L635" i="33" a="1"/>
  <c r="L635" i="33" s="1"/>
  <c r="J140" i="33" a="1"/>
  <c r="J140" i="33" s="1"/>
  <c r="N152" i="33" a="1"/>
  <c r="N152" i="33" s="1"/>
  <c r="I762" i="33" a="1"/>
  <c r="I762" i="33" s="1"/>
  <c r="E762" i="33" a="1"/>
  <c r="E762" i="33" s="1"/>
  <c r="C742" i="33" a="1"/>
  <c r="C742" i="33" s="1"/>
  <c r="K446" i="33" a="1"/>
  <c r="K446" i="33" s="1"/>
  <c r="G360" i="33" a="1"/>
  <c r="G360" i="33" s="1"/>
  <c r="G540" i="33" a="1"/>
  <c r="G540" i="33" s="1"/>
  <c r="N552" i="33" a="1"/>
  <c r="N552" i="33" s="1"/>
  <c r="M552" i="33" a="1"/>
  <c r="M552" i="33" s="1"/>
  <c r="I486" i="33" a="1"/>
  <c r="I486" i="33" s="1"/>
  <c r="G486" i="33" a="1"/>
  <c r="G486" i="33" s="1"/>
  <c r="E442" i="33" a="1"/>
  <c r="E442" i="33" s="1"/>
  <c r="G321" i="33" a="1"/>
  <c r="G321" i="33" s="1"/>
  <c r="L449" i="33" a="1"/>
  <c r="L449" i="33" s="1"/>
  <c r="C395" i="33" a="1"/>
  <c r="C395" i="33" s="1"/>
  <c r="N395" i="33" a="1"/>
  <c r="N395" i="33" s="1"/>
  <c r="O469" i="33" a="1"/>
  <c r="O469" i="33" s="1"/>
  <c r="C569" i="33" a="1"/>
  <c r="C569" i="33" s="1"/>
  <c r="C705" i="33" a="1"/>
  <c r="C705" i="33" s="1"/>
  <c r="G279" i="33" a="1"/>
  <c r="G279" i="33" s="1"/>
  <c r="O96" i="33" a="1"/>
  <c r="O96" i="33" s="1"/>
  <c r="O447" i="33" a="1"/>
  <c r="O447" i="33" s="1"/>
  <c r="E456" i="33" a="1"/>
  <c r="E456" i="33" s="1"/>
  <c r="M688" i="33" a="1"/>
  <c r="M688" i="33" s="1"/>
  <c r="P121" i="33" a="1"/>
  <c r="P121" i="33" s="1"/>
  <c r="G378" i="33" a="1"/>
  <c r="G378" i="33" s="1"/>
  <c r="D319" i="33" a="1"/>
  <c r="D319" i="33" s="1"/>
  <c r="C338" i="33" a="1"/>
  <c r="C338" i="33" s="1"/>
  <c r="N338" i="33" a="1"/>
  <c r="N338" i="33" s="1"/>
  <c r="K401" i="33" a="1"/>
  <c r="K401" i="33" s="1"/>
  <c r="P603" i="33" a="1"/>
  <c r="P603" i="33" s="1"/>
  <c r="P306" i="33" a="1"/>
  <c r="P306" i="33" s="1"/>
  <c r="M181" i="33" a="1"/>
  <c r="M181" i="33" s="1"/>
  <c r="O733" i="33" a="1"/>
  <c r="O733" i="33" s="1"/>
  <c r="J634" i="33" a="1"/>
  <c r="J634" i="33" s="1"/>
  <c r="G635" i="33" a="1"/>
  <c r="G635" i="33" s="1"/>
  <c r="D635" i="33" a="1"/>
  <c r="D635" i="33" s="1"/>
  <c r="G140" i="33" a="1"/>
  <c r="G140" i="33" s="1"/>
  <c r="G152" i="33" a="1"/>
  <c r="G152" i="33" s="1"/>
  <c r="C762" i="33" a="1"/>
  <c r="C762" i="33" s="1"/>
  <c r="M762" i="33" a="1"/>
  <c r="M762" i="33" s="1"/>
  <c r="O742" i="33" a="1"/>
  <c r="O742" i="33" s="1"/>
  <c r="O446" i="33" a="1"/>
  <c r="O446" i="33" s="1"/>
  <c r="D360" i="33" a="1"/>
  <c r="D360" i="33" s="1"/>
  <c r="O540" i="33" a="1"/>
  <c r="O540" i="33" s="1"/>
  <c r="L552" i="33" a="1"/>
  <c r="L552" i="33" s="1"/>
  <c r="N486" i="33" a="1"/>
  <c r="N486" i="33" s="1"/>
  <c r="L486" i="33" a="1"/>
  <c r="L486" i="33" s="1"/>
  <c r="I200" i="33" a="1"/>
  <c r="I200" i="33" s="1"/>
  <c r="N200" i="33" a="1"/>
  <c r="N200" i="33" s="1"/>
  <c r="I442" i="33" a="1"/>
  <c r="I442" i="33" s="1"/>
  <c r="I226" i="33" a="1"/>
  <c r="I226" i="33" s="1"/>
  <c r="E226" i="33" a="1"/>
  <c r="E226" i="33" s="1"/>
  <c r="I539" i="33" a="1"/>
  <c r="I539" i="33" s="1"/>
  <c r="I98" i="33" a="1"/>
  <c r="I98" i="33" s="1"/>
  <c r="N449" i="33" a="1"/>
  <c r="N449" i="33" s="1"/>
  <c r="J449" i="33" a="1"/>
  <c r="J449" i="33" s="1"/>
  <c r="L395" i="33" a="1"/>
  <c r="L395" i="33" s="1"/>
  <c r="J524" i="33" a="1"/>
  <c r="J524" i="33" s="1"/>
  <c r="M469" i="33" a="1"/>
  <c r="M469" i="33" s="1"/>
  <c r="E569" i="33" a="1"/>
  <c r="E569" i="33" s="1"/>
  <c r="D290" i="33" a="1"/>
  <c r="D290" i="33" s="1"/>
  <c r="P290" i="33" a="1"/>
  <c r="P290" i="33" s="1"/>
  <c r="K705" i="33" a="1"/>
  <c r="K705" i="33" s="1"/>
  <c r="D705" i="33" a="1"/>
  <c r="D705" i="33" s="1"/>
  <c r="I279" i="33" a="1"/>
  <c r="I279" i="33" s="1"/>
  <c r="L447" i="33" a="1"/>
  <c r="L447" i="33" s="1"/>
  <c r="G447" i="33" a="1"/>
  <c r="G447" i="33" s="1"/>
  <c r="E758" i="33" a="1"/>
  <c r="E758" i="33" s="1"/>
  <c r="P456" i="33" a="1"/>
  <c r="P456" i="33" s="1"/>
  <c r="I605" i="33" a="1"/>
  <c r="I605" i="33" s="1"/>
  <c r="L378" i="33" a="1"/>
  <c r="L378" i="33" s="1"/>
  <c r="L254" i="33" a="1"/>
  <c r="L254" i="33" s="1"/>
  <c r="G254" i="33" a="1"/>
  <c r="G254" i="33" s="1"/>
  <c r="J319" i="33" a="1"/>
  <c r="J319" i="33" s="1"/>
  <c r="M319" i="33" a="1"/>
  <c r="M319" i="33" s="1"/>
  <c r="J338" i="33" a="1"/>
  <c r="J338" i="33" s="1"/>
  <c r="G401" i="33" a="1"/>
  <c r="G401" i="33" s="1"/>
  <c r="N603" i="33" a="1"/>
  <c r="N603" i="33" s="1"/>
  <c r="I330" i="33" a="1"/>
  <c r="I330" i="33" s="1"/>
  <c r="M306" i="33" a="1"/>
  <c r="M306" i="33" s="1"/>
  <c r="D181" i="33" a="1"/>
  <c r="D181" i="33" s="1"/>
  <c r="J733" i="33" a="1"/>
  <c r="J733" i="33" s="1"/>
  <c r="I387" i="33" a="1"/>
  <c r="I387" i="33" s="1"/>
  <c r="P333" i="33" a="1"/>
  <c r="P333" i="33" s="1"/>
  <c r="E635" i="33" a="1"/>
  <c r="E635" i="33" s="1"/>
  <c r="N635" i="33" a="1"/>
  <c r="N635" i="33" s="1"/>
  <c r="C152" i="33" a="1"/>
  <c r="C152" i="33" s="1"/>
  <c r="I152" i="33" a="1"/>
  <c r="I152" i="33" s="1"/>
  <c r="G762" i="33" a="1"/>
  <c r="G762" i="33" s="1"/>
  <c r="L742" i="33" a="1"/>
  <c r="L742" i="33" s="1"/>
  <c r="J446" i="33" a="1"/>
  <c r="J446" i="33" s="1"/>
  <c r="O360" i="33" a="1"/>
  <c r="O360" i="33" s="1"/>
  <c r="C540" i="33" a="1"/>
  <c r="C540" i="33" s="1"/>
  <c r="O552" i="33" a="1"/>
  <c r="O552" i="33" s="1"/>
  <c r="D442" i="33" a="1"/>
  <c r="D442" i="33" s="1"/>
  <c r="N539" i="33" a="1"/>
  <c r="N539" i="33" s="1"/>
  <c r="K449" i="33" a="1"/>
  <c r="K449" i="33" s="1"/>
  <c r="I524" i="33" a="1"/>
  <c r="I524" i="33" s="1"/>
  <c r="G569" i="33" a="1"/>
  <c r="G569" i="33" s="1"/>
  <c r="N569" i="33" a="1"/>
  <c r="N569" i="33" s="1"/>
  <c r="C155" i="33" a="1"/>
  <c r="C155" i="33" s="1"/>
  <c r="C447" i="33" a="1"/>
  <c r="C447" i="33" s="1"/>
  <c r="D758" i="33" a="1"/>
  <c r="D758" i="33" s="1"/>
  <c r="C563" i="33" a="1"/>
  <c r="C563" i="33" s="1"/>
  <c r="J688" i="33" a="1"/>
  <c r="J688" i="33" s="1"/>
  <c r="P605" i="33" a="1"/>
  <c r="P605" i="33" s="1"/>
  <c r="K378" i="33" a="1"/>
  <c r="K378" i="33" s="1"/>
  <c r="N319" i="33" a="1"/>
  <c r="N319" i="33" s="1"/>
  <c r="E319" i="33" a="1"/>
  <c r="E319" i="33" s="1"/>
  <c r="L338" i="33" a="1"/>
  <c r="L338" i="33" s="1"/>
  <c r="C401" i="33" a="1"/>
  <c r="C401" i="33" s="1"/>
  <c r="L330" i="33" a="1"/>
  <c r="L330" i="33" s="1"/>
  <c r="G306" i="33" a="1"/>
  <c r="G306" i="33" s="1"/>
  <c r="P181" i="33" a="1"/>
  <c r="P181" i="33" s="1"/>
  <c r="E733" i="33" a="1"/>
  <c r="E733" i="33" s="1"/>
  <c r="J387" i="33" a="1"/>
  <c r="J387" i="33" s="1"/>
  <c r="D333" i="33" a="1"/>
  <c r="D333" i="33" s="1"/>
  <c r="C635" i="33" a="1"/>
  <c r="C635" i="33" s="1"/>
  <c r="I140" i="33" a="1"/>
  <c r="I140" i="33" s="1"/>
  <c r="J152" i="33" a="1"/>
  <c r="J152" i="33" s="1"/>
  <c r="K152" i="33" a="1"/>
  <c r="K152" i="33" s="1"/>
  <c r="O762" i="33" a="1"/>
  <c r="O762" i="33" s="1"/>
  <c r="P742" i="33" a="1"/>
  <c r="P742" i="33" s="1"/>
  <c r="N446" i="33" a="1"/>
  <c r="N446" i="33" s="1"/>
  <c r="P360" i="33" a="1"/>
  <c r="P360" i="33" s="1"/>
  <c r="C665" i="33" a="1"/>
  <c r="C665" i="33" s="1"/>
  <c r="D552" i="33" a="1"/>
  <c r="D552" i="33" s="1"/>
  <c r="J552" i="33" a="1"/>
  <c r="J552" i="33" s="1"/>
  <c r="C486" i="33" a="1"/>
  <c r="C486" i="33" s="1"/>
  <c r="E486" i="33" a="1"/>
  <c r="E486" i="33" s="1"/>
  <c r="N98" i="33" a="1"/>
  <c r="N98" i="33" s="1"/>
  <c r="D449" i="33" a="1"/>
  <c r="D449" i="33" s="1"/>
  <c r="O395" i="33" a="1"/>
  <c r="O395" i="33" s="1"/>
  <c r="I290" i="33" a="1"/>
  <c r="I290" i="33" s="1"/>
  <c r="J705" i="33" a="1"/>
  <c r="J705" i="33" s="1"/>
  <c r="O705" i="33" a="1"/>
  <c r="O705" i="33" s="1"/>
  <c r="P279" i="33" a="1"/>
  <c r="P279" i="33" s="1"/>
  <c r="N447" i="33" a="1"/>
  <c r="N447" i="33" s="1"/>
  <c r="D486" i="33" a="1"/>
  <c r="D486" i="33" s="1"/>
  <c r="M486" i="33" a="1"/>
  <c r="M486" i="33" s="1"/>
  <c r="M200" i="33" a="1"/>
  <c r="M200" i="33" s="1"/>
  <c r="N442" i="33" a="1"/>
  <c r="N442" i="33" s="1"/>
  <c r="J321" i="33" a="1"/>
  <c r="J321" i="33" s="1"/>
  <c r="L226" i="33" a="1"/>
  <c r="L226" i="33" s="1"/>
  <c r="K226" i="33" a="1"/>
  <c r="K226" i="33" s="1"/>
  <c r="M449" i="33" a="1"/>
  <c r="M449" i="33" s="1"/>
  <c r="E395" i="33" a="1"/>
  <c r="E395" i="33" s="1"/>
  <c r="D395" i="33" a="1"/>
  <c r="D395" i="33" s="1"/>
  <c r="E524" i="33" a="1"/>
  <c r="E524" i="33" s="1"/>
  <c r="L569" i="33" a="1"/>
  <c r="L569" i="33" s="1"/>
  <c r="I569" i="33" a="1"/>
  <c r="I569" i="33" s="1"/>
  <c r="O155" i="33" a="1"/>
  <c r="O155" i="33" s="1"/>
  <c r="G290" i="33" a="1"/>
  <c r="G290" i="33" s="1"/>
  <c r="M705" i="33" a="1"/>
  <c r="M705" i="33" s="1"/>
  <c r="I705" i="33" a="1"/>
  <c r="I705" i="33" s="1"/>
  <c r="I96" i="33" a="1"/>
  <c r="I96" i="33" s="1"/>
  <c r="J447" i="33" a="1"/>
  <c r="J447" i="33" s="1"/>
  <c r="C758" i="33" a="1"/>
  <c r="C758" i="33" s="1"/>
  <c r="I563" i="33" a="1"/>
  <c r="I563" i="33" s="1"/>
  <c r="K456" i="33" a="1"/>
  <c r="K456" i="33" s="1"/>
  <c r="I688" i="33" a="1"/>
  <c r="I688" i="33" s="1"/>
  <c r="E605" i="33" a="1"/>
  <c r="E605" i="33" s="1"/>
  <c r="K254" i="33" a="1"/>
  <c r="K254" i="33" s="1"/>
  <c r="I254" i="33" a="1"/>
  <c r="I254" i="33" s="1"/>
  <c r="C319" i="33" a="1"/>
  <c r="C319" i="33" s="1"/>
  <c r="P319" i="33" a="1"/>
  <c r="P319" i="33" s="1"/>
  <c r="K338" i="33" a="1"/>
  <c r="K338" i="33" s="1"/>
  <c r="J401" i="33" a="1"/>
  <c r="J401" i="33" s="1"/>
  <c r="I502" i="33" a="1"/>
  <c r="I502" i="33" s="1"/>
  <c r="C306" i="33" a="1"/>
  <c r="C306" i="33" s="1"/>
  <c r="I181" i="33" a="1"/>
  <c r="I181" i="33" s="1"/>
  <c r="M387" i="33" a="1"/>
  <c r="M387" i="33" s="1"/>
  <c r="O333" i="33" a="1"/>
  <c r="O333" i="33" s="1"/>
  <c r="J635" i="33" a="1"/>
  <c r="J635" i="33" s="1"/>
  <c r="M140" i="33" a="1"/>
  <c r="M140" i="33" s="1"/>
  <c r="O152" i="33" a="1"/>
  <c r="O152" i="33" s="1"/>
  <c r="D152" i="33" a="1"/>
  <c r="D152" i="33" s="1"/>
  <c r="J762" i="33" a="1"/>
  <c r="J762" i="33" s="1"/>
  <c r="D742" i="33" a="1"/>
  <c r="D742" i="33" s="1"/>
  <c r="P446" i="33" a="1"/>
  <c r="P446" i="33" s="1"/>
  <c r="E360" i="33" a="1"/>
  <c r="E360" i="33" s="1"/>
  <c r="P540" i="33" a="1"/>
  <c r="P540" i="33" s="1"/>
  <c r="G552" i="33" a="1"/>
  <c r="G552" i="33" s="1"/>
  <c r="C552" i="33" a="1"/>
  <c r="C552" i="33" s="1"/>
  <c r="M321" i="33" a="1"/>
  <c r="M321" i="33" s="1"/>
  <c r="P395" i="33" a="1"/>
  <c r="P395" i="33" s="1"/>
  <c r="M395" i="33" a="1"/>
  <c r="M395" i="33" s="1"/>
  <c r="G469" i="33" a="1"/>
  <c r="G469" i="33" s="1"/>
  <c r="O569" i="33" a="1"/>
  <c r="O569" i="33" s="1"/>
  <c r="M569" i="33" a="1"/>
  <c r="M569" i="33" s="1"/>
  <c r="L705" i="33" a="1"/>
  <c r="L705" i="33" s="1"/>
  <c r="N758" i="33" a="1"/>
  <c r="N758" i="33" s="1"/>
  <c r="M563" i="33" a="1"/>
  <c r="M563" i="33" s="1"/>
  <c r="O338" i="33" a="1"/>
  <c r="O338" i="33" s="1"/>
  <c r="G181" i="33" a="1"/>
  <c r="G181" i="33" s="1"/>
  <c r="K387" i="33" a="1"/>
  <c r="K387" i="33" s="1"/>
  <c r="K333" i="33" a="1"/>
  <c r="K333" i="33" s="1"/>
  <c r="G660" i="33" a="1"/>
  <c r="G660" i="33" s="1"/>
  <c r="J212" i="33" a="1"/>
  <c r="J212" i="33" s="1"/>
  <c r="O163" i="33" a="1"/>
  <c r="O163" i="33" s="1"/>
  <c r="M372" i="33" a="1"/>
  <c r="M372" i="33" s="1"/>
  <c r="G584" i="33" a="1"/>
  <c r="G584" i="33" s="1"/>
  <c r="I571" i="33" a="1"/>
  <c r="I571" i="33" s="1"/>
  <c r="K379" i="33" a="1"/>
  <c r="K379" i="33" s="1"/>
  <c r="J294" i="33" a="1"/>
  <c r="J294" i="33" s="1"/>
  <c r="L450" i="33" a="1"/>
  <c r="L450" i="33" s="1"/>
  <c r="P351" i="33" a="1"/>
  <c r="P351" i="33" s="1"/>
  <c r="I388" i="33" a="1"/>
  <c r="I388" i="33" s="1"/>
  <c r="L411" i="33" a="1"/>
  <c r="L411" i="33" s="1"/>
  <c r="N450" i="33" a="1"/>
  <c r="N450" i="33" s="1"/>
  <c r="P182" i="33" a="1"/>
  <c r="P182" i="33" s="1"/>
  <c r="D252" i="33" a="1"/>
  <c r="D252" i="33" s="1"/>
  <c r="O636" i="33" a="1"/>
  <c r="O636" i="33" s="1"/>
  <c r="P365" i="33" a="1"/>
  <c r="P365" i="33" s="1"/>
  <c r="J482" i="33" a="1"/>
  <c r="J482" i="33" s="1"/>
  <c r="M331" i="33" a="1"/>
  <c r="M331" i="33" s="1"/>
  <c r="O677" i="33" a="1"/>
  <c r="O677" i="33" s="1"/>
  <c r="P281" i="33" a="1"/>
  <c r="P281" i="33" s="1"/>
  <c r="I324" i="33" a="1"/>
  <c r="I324" i="33" s="1"/>
  <c r="P99" i="33" a="1"/>
  <c r="P99" i="33" s="1"/>
  <c r="G331" i="33" a="1"/>
  <c r="G331" i="33" s="1"/>
  <c r="C677" i="33" a="1"/>
  <c r="C677" i="33" s="1"/>
  <c r="C525" i="33" a="1"/>
  <c r="C525" i="33" s="1"/>
  <c r="M611" i="33" a="1"/>
  <c r="M611" i="33" s="1"/>
  <c r="E206" i="33" a="1"/>
  <c r="E206" i="33" s="1"/>
  <c r="M420" i="33" a="1"/>
  <c r="M420" i="33" s="1"/>
  <c r="K16" i="34" a="1"/>
  <c r="K16" i="34" s="1"/>
  <c r="M525" i="33" a="1"/>
  <c r="M525" i="33" s="1"/>
  <c r="N206" i="33" a="1"/>
  <c r="N206" i="33" s="1"/>
  <c r="E648" i="33" a="1"/>
  <c r="E648" i="33" s="1"/>
  <c r="N472" i="33" a="1"/>
  <c r="N472" i="33" s="1"/>
  <c r="I526" i="33" a="1"/>
  <c r="I526" i="33" s="1"/>
  <c r="K482" i="33" a="1"/>
  <c r="K482" i="33" s="1"/>
  <c r="J420" i="33" a="1"/>
  <c r="J420" i="33" s="1"/>
  <c r="D373" i="33" a="1"/>
  <c r="D373" i="33" s="1"/>
  <c r="I126" i="33" a="1"/>
  <c r="I126" i="33" s="1"/>
  <c r="O746" i="33" a="1"/>
  <c r="O746" i="33" s="1"/>
  <c r="P320" i="33" a="1"/>
  <c r="P320" i="33" s="1"/>
  <c r="K215" i="33" a="1"/>
  <c r="K215" i="33" s="1"/>
  <c r="O299" i="33" a="1"/>
  <c r="O299" i="33" s="1"/>
  <c r="M557" i="33" a="1"/>
  <c r="M557" i="33" s="1"/>
  <c r="I588" i="33" a="1"/>
  <c r="I588" i="33" s="1"/>
  <c r="C435" i="33" a="1"/>
  <c r="C435" i="33" s="1"/>
  <c r="I406" i="33" a="1"/>
  <c r="I406" i="33" s="1"/>
  <c r="O93" i="33" a="1"/>
  <c r="O93" i="33" s="1"/>
  <c r="L599" i="33" a="1"/>
  <c r="L599" i="33" s="1"/>
  <c r="D266" i="33" a="1"/>
  <c r="D266" i="33" s="1"/>
  <c r="P588" i="33" a="1"/>
  <c r="P588" i="33" s="1"/>
  <c r="J190" i="33" a="1"/>
  <c r="J190" i="33" s="1"/>
  <c r="C264" i="33" a="1"/>
  <c r="C264" i="33" s="1"/>
  <c r="K495" i="33" a="1"/>
  <c r="K495" i="33" s="1"/>
  <c r="L155" i="33" a="1"/>
  <c r="L155" i="33" s="1"/>
  <c r="N605" i="33" a="1"/>
  <c r="N605" i="33" s="1"/>
  <c r="C634" i="33" a="1"/>
  <c r="C634" i="33" s="1"/>
  <c r="J557" i="33" a="1"/>
  <c r="J557" i="33" s="1"/>
  <c r="I665" i="33" a="1"/>
  <c r="I665" i="33" s="1"/>
  <c r="I93" i="33" a="1"/>
  <c r="I93" i="33" s="1"/>
  <c r="L264" i="33" a="1"/>
  <c r="L264" i="33" s="1"/>
  <c r="O141" i="33" a="1"/>
  <c r="O141" i="33" s="1"/>
  <c r="K442" i="33" a="1"/>
  <c r="K442" i="33" s="1"/>
  <c r="P321" i="33" a="1"/>
  <c r="P321" i="33" s="1"/>
  <c r="K524" i="33" a="1"/>
  <c r="K524" i="33" s="1"/>
  <c r="C469" i="33" a="1"/>
  <c r="C469" i="33" s="1"/>
  <c r="M155" i="33" a="1"/>
  <c r="M155" i="33" s="1"/>
  <c r="E141" i="33" a="1"/>
  <c r="E141" i="33" s="1"/>
  <c r="N279" i="33" a="1"/>
  <c r="N279" i="33" s="1"/>
  <c r="L713" i="33" a="1"/>
  <c r="L713" i="33" s="1"/>
  <c r="E502" i="33" a="1"/>
  <c r="E502" i="33" s="1"/>
  <c r="M634" i="33" a="1"/>
  <c r="M634" i="33" s="1"/>
  <c r="M665" i="33" a="1"/>
  <c r="M665" i="33" s="1"/>
  <c r="N713" i="33" a="1"/>
  <c r="N713" i="33" s="1"/>
  <c r="D665" i="33" a="1"/>
  <c r="D665" i="33" s="1"/>
  <c r="G336" i="33" a="1"/>
  <c r="G336" i="33" s="1"/>
  <c r="L442" i="33" a="1"/>
  <c r="L442" i="33" s="1"/>
  <c r="G588" i="33" a="1"/>
  <c r="G588" i="33" s="1"/>
  <c r="D321" i="33" a="1"/>
  <c r="D321" i="33" s="1"/>
  <c r="C524" i="33" a="1"/>
  <c r="C524" i="33" s="1"/>
  <c r="I469" i="33" a="1"/>
  <c r="I469" i="33" s="1"/>
  <c r="E155" i="33" a="1"/>
  <c r="E155" i="33" s="1"/>
  <c r="D279" i="33" a="1"/>
  <c r="D279" i="33" s="1"/>
  <c r="G563" i="33" a="1"/>
  <c r="G563" i="33" s="1"/>
  <c r="G639" i="33" a="1"/>
  <c r="G639" i="33" s="1"/>
  <c r="M502" i="33" a="1"/>
  <c r="M502" i="33" s="1"/>
  <c r="L564" i="33" a="1"/>
  <c r="L564" i="33" s="1"/>
  <c r="L746" i="33" a="1"/>
  <c r="L746" i="33" s="1"/>
  <c r="P599" i="33" a="1"/>
  <c r="P599" i="33" s="1"/>
  <c r="N746" i="33" a="1"/>
  <c r="N746" i="33" s="1"/>
  <c r="O373" i="33" a="1"/>
  <c r="O373" i="33" s="1"/>
  <c r="N627" i="33" a="1"/>
  <c r="N627" i="33" s="1"/>
  <c r="K299" i="33" a="1"/>
  <c r="K299" i="33" s="1"/>
  <c r="P266" i="33" a="1"/>
  <c r="P266" i="33" s="1"/>
  <c r="N573" i="33" a="1"/>
  <c r="N573" i="33" s="1"/>
  <c r="I196" i="33" a="1"/>
  <c r="I196" i="33" s="1"/>
  <c r="G260" i="33" a="1"/>
  <c r="G260" i="33" s="1"/>
  <c r="M215" i="33" a="1"/>
  <c r="M215" i="33" s="1"/>
  <c r="L136" i="33" a="1"/>
  <c r="L136" i="33" s="1"/>
  <c r="D577" i="33" a="1"/>
  <c r="D577" i="33" s="1"/>
  <c r="D571" i="33" a="1"/>
  <c r="D571" i="33" s="1"/>
  <c r="C599" i="33" a="1"/>
  <c r="C599" i="33" s="1"/>
  <c r="P746" i="33" a="1"/>
  <c r="P746" i="33" s="1"/>
  <c r="C746" i="33" a="1"/>
  <c r="C746" i="33" s="1"/>
  <c r="E599" i="33" a="1"/>
  <c r="E599" i="33" s="1"/>
  <c r="O406" i="33" a="1"/>
  <c r="O406" i="33" s="1"/>
  <c r="D746" i="33" a="1"/>
  <c r="D746" i="33" s="1"/>
  <c r="G373" i="33" a="1"/>
  <c r="G373" i="33" s="1"/>
  <c r="N299" i="33" a="1"/>
  <c r="N299" i="33" s="1"/>
  <c r="E266" i="33" a="1"/>
  <c r="E266" i="33" s="1"/>
  <c r="P260" i="33" a="1"/>
  <c r="P260" i="33" s="1"/>
  <c r="O215" i="33" a="1"/>
  <c r="O215" i="33" s="1"/>
  <c r="I294" i="33" a="1"/>
  <c r="I294" i="33" s="1"/>
  <c r="O571" i="33" a="1"/>
  <c r="O571" i="33" s="1"/>
  <c r="D599" i="33" a="1"/>
  <c r="D599" i="33" s="1"/>
  <c r="E406" i="33" a="1"/>
  <c r="E406" i="33" s="1"/>
  <c r="E746" i="33" a="1"/>
  <c r="E746" i="33" s="1"/>
  <c r="E373" i="33" a="1"/>
  <c r="E373" i="33" s="1"/>
  <c r="J299" i="33" a="1"/>
  <c r="J299" i="33" s="1"/>
  <c r="M218" i="33" a="1"/>
  <c r="M218" i="33" s="1"/>
  <c r="E294" i="33" a="1"/>
  <c r="E294" i="33" s="1"/>
  <c r="N571" i="33" a="1"/>
  <c r="N571" i="33" s="1"/>
  <c r="J379" i="33" a="1"/>
  <c r="J379" i="33" s="1"/>
  <c r="J599" i="33" a="1"/>
  <c r="J599" i="33" s="1"/>
  <c r="G746" i="33" a="1"/>
  <c r="G746" i="33" s="1"/>
  <c r="M746" i="33" a="1"/>
  <c r="M746" i="33" s="1"/>
  <c r="C373" i="33" a="1"/>
  <c r="C373" i="33" s="1"/>
  <c r="M630" i="33" a="1"/>
  <c r="M630" i="33" s="1"/>
  <c r="G299" i="33" a="1"/>
  <c r="G299" i="33" s="1"/>
  <c r="C299" i="33" a="1"/>
  <c r="C299" i="33" s="1"/>
  <c r="J132" i="33" a="1"/>
  <c r="J132" i="33" s="1"/>
  <c r="L763" i="33" a="1"/>
  <c r="L763" i="33" s="1"/>
  <c r="P218" i="33" a="1"/>
  <c r="P218" i="33" s="1"/>
  <c r="J136" i="33" a="1"/>
  <c r="J136" i="33" s="1"/>
  <c r="O294" i="33" a="1"/>
  <c r="O294" i="33" s="1"/>
  <c r="N359" i="33" a="1"/>
  <c r="N359" i="33" s="1"/>
  <c r="P571" i="33" a="1"/>
  <c r="P571" i="33" s="1"/>
  <c r="E571" i="33" a="1"/>
  <c r="E571" i="33" s="1"/>
  <c r="G379" i="33" a="1"/>
  <c r="G379" i="33" s="1"/>
  <c r="I599" i="33" a="1"/>
  <c r="I599" i="33" s="1"/>
  <c r="J746" i="33" a="1"/>
  <c r="J746" i="33" s="1"/>
  <c r="J373" i="33" a="1"/>
  <c r="J373" i="33" s="1"/>
  <c r="E272" i="33" a="1"/>
  <c r="E272" i="33" s="1"/>
  <c r="I299" i="33" a="1"/>
  <c r="I299" i="33" s="1"/>
  <c r="E667" i="33" a="1"/>
  <c r="E667" i="33" s="1"/>
  <c r="I132" i="33" a="1"/>
  <c r="I132" i="33" s="1"/>
  <c r="I573" i="33" a="1"/>
  <c r="I573" i="33" s="1"/>
  <c r="J763" i="33" a="1"/>
  <c r="J763" i="33" s="1"/>
  <c r="L218" i="33" a="1"/>
  <c r="L218" i="33" s="1"/>
  <c r="K136" i="33" a="1"/>
  <c r="K136" i="33" s="1"/>
  <c r="P717" i="33" a="1"/>
  <c r="P717" i="33" s="1"/>
  <c r="G571" i="33" a="1"/>
  <c r="G571" i="33" s="1"/>
  <c r="C571" i="33" a="1"/>
  <c r="C571" i="33" s="1"/>
  <c r="O114" i="33" a="1"/>
  <c r="O114" i="33" s="1"/>
  <c r="K599" i="33" a="1"/>
  <c r="K599" i="33" s="1"/>
  <c r="E132" i="33" a="1"/>
  <c r="E132" i="33" s="1"/>
  <c r="L573" i="33" a="1"/>
  <c r="L573" i="33" s="1"/>
  <c r="D763" i="33" a="1"/>
  <c r="D763" i="33" s="1"/>
  <c r="L196" i="33" a="1"/>
  <c r="L196" i="33" s="1"/>
  <c r="M260" i="33" a="1"/>
  <c r="M260" i="33" s="1"/>
  <c r="E136" i="33" a="1"/>
  <c r="E136" i="33" s="1"/>
  <c r="E717" i="33" a="1"/>
  <c r="E717" i="33" s="1"/>
  <c r="L571" i="33" a="1"/>
  <c r="L571" i="33" s="1"/>
  <c r="J571" i="33" a="1"/>
  <c r="J571" i="33" s="1"/>
  <c r="K31" i="34" a="1"/>
  <c r="K31" i="34" s="1"/>
  <c r="D213" i="33" a="1"/>
  <c r="D213" i="33" s="1"/>
  <c r="L299" i="33" a="1"/>
  <c r="L299" i="33" s="1"/>
  <c r="G667" i="33" a="1"/>
  <c r="G667" i="33" s="1"/>
  <c r="N599" i="33" a="1"/>
  <c r="N599" i="33" s="1"/>
  <c r="K746" i="33" a="1"/>
  <c r="K746" i="33" s="1"/>
  <c r="I746" i="33" a="1"/>
  <c r="I746" i="33" s="1"/>
  <c r="N373" i="33" a="1"/>
  <c r="N373" i="33" s="1"/>
  <c r="M299" i="33" a="1"/>
  <c r="M299" i="33" s="1"/>
  <c r="C266" i="33" a="1"/>
  <c r="C266" i="33" s="1"/>
  <c r="K573" i="33" a="1"/>
  <c r="K573" i="33" s="1"/>
  <c r="I763" i="33" a="1"/>
  <c r="I763" i="33" s="1"/>
  <c r="C196" i="33" a="1"/>
  <c r="C196" i="33" s="1"/>
  <c r="N260" i="33" a="1"/>
  <c r="N260" i="33" s="1"/>
  <c r="I215" i="33" a="1"/>
  <c r="I215" i="33" s="1"/>
  <c r="G136" i="33" a="1"/>
  <c r="G136" i="33" s="1"/>
  <c r="N717" i="33" a="1"/>
  <c r="N717" i="33" s="1"/>
  <c r="M571" i="33" a="1"/>
  <c r="M571" i="33" s="1"/>
  <c r="K571" i="33" a="1"/>
  <c r="K571" i="33" s="1"/>
  <c r="O106" i="33" a="1"/>
  <c r="O106" i="33" s="1"/>
  <c r="J213" i="33" a="1"/>
  <c r="J213" i="33" s="1"/>
  <c r="L630" i="33" a="1"/>
  <c r="L630" i="33" s="1"/>
  <c r="E522" i="33" a="1"/>
  <c r="E522" i="33" s="1"/>
  <c r="J667" i="33" a="1"/>
  <c r="J667" i="33" s="1"/>
  <c r="O196" i="33" a="1"/>
  <c r="O196" i="33" s="1"/>
  <c r="I359" i="33" a="1"/>
  <c r="I359" i="33" s="1"/>
  <c r="L379" i="33" a="1"/>
  <c r="L379" i="33" s="1"/>
  <c r="N663" i="33" a="1"/>
  <c r="N663" i="33" s="1"/>
  <c r="M652" i="33" a="1"/>
  <c r="M652" i="33" s="1"/>
  <c r="O109" i="33" a="1"/>
  <c r="O109" i="33" s="1"/>
  <c r="O627" i="33" a="1"/>
  <c r="O627" i="33" s="1"/>
  <c r="D272" i="33" a="1"/>
  <c r="D272" i="33" s="1"/>
  <c r="P672" i="33" a="1"/>
  <c r="P672" i="33" s="1"/>
  <c r="K717" i="33" a="1"/>
  <c r="K717" i="33" s="1"/>
  <c r="K213" i="33" a="1"/>
  <c r="K213" i="33" s="1"/>
  <c r="O630" i="33" a="1"/>
  <c r="O630" i="33" s="1"/>
  <c r="D627" i="33" a="1"/>
  <c r="D627" i="33" s="1"/>
  <c r="K667" i="33" a="1"/>
  <c r="K667" i="33" s="1"/>
  <c r="N431" i="33" a="1"/>
  <c r="N431" i="33" s="1"/>
  <c r="M138" i="33" a="1"/>
  <c r="M138" i="33" s="1"/>
  <c r="L649" i="33" a="1"/>
  <c r="L649" i="33" s="1"/>
  <c r="K432" i="33" a="1"/>
  <c r="K432" i="33" s="1"/>
  <c r="E723" i="33" a="1"/>
  <c r="E723" i="33" s="1"/>
  <c r="I633" i="33" a="1"/>
  <c r="I633" i="33" s="1"/>
  <c r="G551" i="33" a="1"/>
  <c r="G551" i="33" s="1"/>
  <c r="O551" i="33" a="1"/>
  <c r="O551" i="33" s="1"/>
  <c r="I551" i="33" a="1"/>
  <c r="I551" i="33" s="1"/>
  <c r="D551" i="33" a="1"/>
  <c r="D551" i="33" s="1"/>
  <c r="L562" i="33" a="1"/>
  <c r="L562" i="33" s="1"/>
  <c r="K551" i="33" a="1"/>
  <c r="K551" i="33" s="1"/>
  <c r="M551" i="33" a="1"/>
  <c r="M551" i="33" s="1"/>
  <c r="P551" i="33" a="1"/>
  <c r="P551" i="33" s="1"/>
  <c r="E551" i="33" a="1"/>
  <c r="E551" i="33" s="1"/>
  <c r="O562" i="33" a="1"/>
  <c r="O562" i="33" s="1"/>
  <c r="J562" i="33" a="1"/>
  <c r="J562" i="33" s="1"/>
  <c r="N551" i="33" a="1"/>
  <c r="N551" i="33" s="1"/>
  <c r="C551" i="33" a="1"/>
  <c r="C551" i="33" s="1"/>
  <c r="L551" i="33" a="1"/>
  <c r="L551" i="33" s="1"/>
  <c r="J551" i="33" a="1"/>
  <c r="J551" i="33" s="1"/>
  <c r="C430" i="33" a="1"/>
  <c r="C430" i="33" s="1"/>
  <c r="N430" i="33" a="1"/>
  <c r="N430" i="33" s="1"/>
  <c r="O430" i="33" a="1"/>
  <c r="O430" i="33" s="1"/>
  <c r="I430" i="33" a="1"/>
  <c r="I430" i="33" s="1"/>
  <c r="K430" i="33" a="1"/>
  <c r="K430" i="33" s="1"/>
  <c r="P430" i="33" a="1"/>
  <c r="P430" i="33" s="1"/>
  <c r="M430" i="33" a="1"/>
  <c r="M430" i="33" s="1"/>
  <c r="E430" i="33" a="1"/>
  <c r="E430" i="33" s="1"/>
  <c r="J202" i="34"/>
  <c r="K202" i="34" s="1" a="1"/>
  <c r="K202" i="34" s="1"/>
  <c r="J624" i="34"/>
  <c r="K624" i="34" s="1" a="1"/>
  <c r="K624" i="34" s="1"/>
  <c r="J449" i="34"/>
  <c r="K449" i="34" s="1" a="1"/>
  <c r="K449" i="34" s="1"/>
  <c r="J495" i="34"/>
  <c r="D578" i="33" s="1" a="1"/>
  <c r="D578" i="33" s="1"/>
  <c r="J615" i="34"/>
  <c r="N698" i="33" s="1" a="1"/>
  <c r="N698" i="33" s="1"/>
  <c r="M336" i="33" a="1"/>
  <c r="M336" i="33" s="1"/>
  <c r="G264" i="33" a="1"/>
  <c r="G264" i="33" s="1"/>
  <c r="N588" i="33" a="1"/>
  <c r="N588" i="33" s="1"/>
  <c r="J539" i="33" a="1"/>
  <c r="J539" i="33" s="1"/>
  <c r="D596" i="33" a="1"/>
  <c r="D596" i="33" s="1"/>
  <c r="P141" i="33" a="1"/>
  <c r="P141" i="33" s="1"/>
  <c r="I354" i="33" a="1"/>
  <c r="I354" i="33" s="1"/>
  <c r="G713" i="33" a="1"/>
  <c r="G713" i="33" s="1"/>
  <c r="L168" i="33" a="1"/>
  <c r="L168" i="33" s="1"/>
  <c r="M624" i="33" a="1"/>
  <c r="M624" i="33" s="1"/>
  <c r="P564" i="33" a="1"/>
  <c r="P564" i="33" s="1"/>
  <c r="I264" i="33" a="1"/>
  <c r="I264" i="33" s="1"/>
  <c r="D588" i="33" a="1"/>
  <c r="D588" i="33" s="1"/>
  <c r="P539" i="33" a="1"/>
  <c r="P539" i="33" s="1"/>
  <c r="O495" i="33" a="1"/>
  <c r="O495" i="33" s="1"/>
  <c r="J354" i="33" a="1"/>
  <c r="J354" i="33" s="1"/>
  <c r="I713" i="33" a="1"/>
  <c r="I713" i="33" s="1"/>
  <c r="E168" i="33" a="1"/>
  <c r="E168" i="33" s="1"/>
  <c r="C639" i="33" a="1"/>
  <c r="C639" i="33" s="1"/>
  <c r="O706" i="33" a="1"/>
  <c r="O706" i="33" s="1"/>
  <c r="J564" i="33" a="1"/>
  <c r="J564" i="33" s="1"/>
  <c r="J336" i="33" a="1"/>
  <c r="J336" i="33" s="1"/>
  <c r="D264" i="33" a="1"/>
  <c r="D264" i="33" s="1"/>
  <c r="J588" i="33" a="1"/>
  <c r="J588" i="33" s="1"/>
  <c r="E539" i="33" a="1"/>
  <c r="E539" i="33" s="1"/>
  <c r="C495" i="33" a="1"/>
  <c r="C495" i="33" s="1"/>
  <c r="G168" i="33" a="1"/>
  <c r="G168" i="33" s="1"/>
  <c r="O639" i="33" a="1"/>
  <c r="O639" i="33" s="1"/>
  <c r="L706" i="33" a="1"/>
  <c r="L706" i="33" s="1"/>
  <c r="N564" i="33" a="1"/>
  <c r="N564" i="33" s="1"/>
  <c r="L435" i="33" a="1"/>
  <c r="L435" i="33" s="1"/>
  <c r="N336" i="33" a="1"/>
  <c r="N336" i="33" s="1"/>
  <c r="M588" i="33" a="1"/>
  <c r="M588" i="33" s="1"/>
  <c r="L495" i="33" a="1"/>
  <c r="L495" i="33" s="1"/>
  <c r="G141" i="33" a="1"/>
  <c r="G141" i="33" s="1"/>
  <c r="M190" i="33" a="1"/>
  <c r="M190" i="33" s="1"/>
  <c r="I639" i="33" a="1"/>
  <c r="I639" i="33" s="1"/>
  <c r="I336" i="33" a="1"/>
  <c r="I336" i="33" s="1"/>
  <c r="O264" i="33" a="1"/>
  <c r="O264" i="33" s="1"/>
  <c r="E588" i="33" a="1"/>
  <c r="E588" i="33" s="1"/>
  <c r="C539" i="33" a="1"/>
  <c r="C539" i="33" s="1"/>
  <c r="G495" i="33" a="1"/>
  <c r="G495" i="33" s="1"/>
  <c r="L141" i="33" a="1"/>
  <c r="L141" i="33" s="1"/>
  <c r="J716" i="33" a="1"/>
  <c r="J716" i="33" s="1"/>
  <c r="L356" i="33" a="1"/>
  <c r="L356" i="33" s="1"/>
  <c r="M239" i="33" a="1"/>
  <c r="M239" i="33" s="1"/>
  <c r="M495" i="33" a="1"/>
  <c r="M495" i="33" s="1"/>
  <c r="I288" i="33" a="1"/>
  <c r="I288" i="33" s="1"/>
  <c r="N354" i="33" a="1"/>
  <c r="N354" i="33" s="1"/>
  <c r="K385" i="33" a="1"/>
  <c r="K385" i="33" s="1"/>
  <c r="G624" i="33" a="1"/>
  <c r="G624" i="33" s="1"/>
  <c r="G726" i="33" a="1"/>
  <c r="G726" i="33" s="1"/>
  <c r="I465" i="33" a="1"/>
  <c r="I465" i="33" s="1"/>
  <c r="G356" i="33" a="1"/>
  <c r="G356" i="33" s="1"/>
  <c r="I239" i="33" a="1"/>
  <c r="I239" i="33" s="1"/>
  <c r="I495" i="33" a="1"/>
  <c r="I495" i="33" s="1"/>
  <c r="D141" i="33" a="1"/>
  <c r="D141" i="33" s="1"/>
  <c r="E190" i="33" a="1"/>
  <c r="E190" i="33" s="1"/>
  <c r="D375" i="33" a="1"/>
  <c r="D375" i="33" s="1"/>
  <c r="P263" i="33" a="1"/>
  <c r="P263" i="33" s="1"/>
  <c r="K706" i="33" a="1"/>
  <c r="K706" i="33" s="1"/>
  <c r="P624" i="33" a="1"/>
  <c r="P624" i="33" s="1"/>
  <c r="O557" i="33" a="1"/>
  <c r="O557" i="33" s="1"/>
  <c r="O239" i="33" a="1"/>
  <c r="O239" i="33" s="1"/>
  <c r="G478" i="33" a="1"/>
  <c r="G478" i="33" s="1"/>
  <c r="O465" i="33" a="1"/>
  <c r="O465" i="33" s="1"/>
  <c r="E276" i="33" a="1"/>
  <c r="E276" i="33" s="1"/>
  <c r="C356" i="33" a="1"/>
  <c r="C356" i="33" s="1"/>
  <c r="J495" i="33" a="1"/>
  <c r="J495" i="33" s="1"/>
  <c r="C141" i="33" a="1"/>
  <c r="C141" i="33" s="1"/>
  <c r="E242" i="33" a="1"/>
  <c r="E242" i="33" s="1"/>
  <c r="N190" i="33" a="1"/>
  <c r="N190" i="33" s="1"/>
  <c r="D168" i="33" a="1"/>
  <c r="D168" i="33" s="1"/>
  <c r="N263" i="33" a="1"/>
  <c r="N263" i="33" s="1"/>
  <c r="I624" i="33" a="1"/>
  <c r="I624" i="33" s="1"/>
  <c r="P557" i="33" a="1"/>
  <c r="P557" i="33" s="1"/>
  <c r="J375" i="33" a="1"/>
  <c r="J375" i="33" s="1"/>
  <c r="N375" i="33" a="1"/>
  <c r="N375" i="33" s="1"/>
  <c r="E223" i="33" a="1"/>
  <c r="E223" i="33" s="1"/>
  <c r="D674" i="33" a="1"/>
  <c r="D674" i="33" s="1"/>
  <c r="N604" i="33" a="1"/>
  <c r="N604" i="33" s="1"/>
  <c r="P158" i="33" a="1"/>
  <c r="P158" i="33" s="1"/>
  <c r="P674" i="33" a="1"/>
  <c r="P674" i="33" s="1"/>
  <c r="P143" i="33" a="1"/>
  <c r="P143" i="33" s="1"/>
  <c r="C750" i="33" a="1"/>
  <c r="C750" i="33" s="1"/>
  <c r="I546" i="33" a="1"/>
  <c r="I546" i="33" s="1"/>
  <c r="O235" i="33" a="1"/>
  <c r="O235" i="33" s="1"/>
  <c r="J653" i="33" a="1"/>
  <c r="J653" i="33" s="1"/>
  <c r="M435" i="33" a="1"/>
  <c r="M435" i="33" s="1"/>
  <c r="M703" i="33" a="1"/>
  <c r="M703" i="33" s="1"/>
  <c r="O108" i="33" a="1"/>
  <c r="O108" i="33" s="1"/>
  <c r="P467" i="33" a="1"/>
  <c r="P467" i="33" s="1"/>
  <c r="C467" i="33" a="1"/>
  <c r="C467" i="33" s="1"/>
  <c r="N759" i="33" a="1"/>
  <c r="N759" i="33" s="1"/>
  <c r="D653" i="33" a="1"/>
  <c r="D653" i="33" s="1"/>
  <c r="N703" i="33" a="1"/>
  <c r="N703" i="33" s="1"/>
  <c r="L703" i="33" a="1"/>
  <c r="L703" i="33" s="1"/>
  <c r="D633" i="33" a="1"/>
  <c r="D633" i="33" s="1"/>
  <c r="I212" i="33" a="1"/>
  <c r="I212" i="33" s="1"/>
  <c r="P747" i="33" a="1"/>
  <c r="P747" i="33" s="1"/>
  <c r="L472" i="33" a="1"/>
  <c r="L472" i="33" s="1"/>
  <c r="N324" i="33" a="1"/>
  <c r="N324" i="33" s="1"/>
  <c r="N397" i="33" a="1"/>
  <c r="N397" i="33" s="1"/>
  <c r="G365" i="33" a="1"/>
  <c r="G365" i="33" s="1"/>
  <c r="K365" i="33" a="1"/>
  <c r="K365" i="33" s="1"/>
  <c r="K397" i="33" a="1"/>
  <c r="K397" i="33" s="1"/>
  <c r="O182" i="33" a="1"/>
  <c r="O182" i="33" s="1"/>
  <c r="K281" i="33" a="1"/>
  <c r="K281" i="33" s="1"/>
  <c r="M351" i="33" a="1"/>
  <c r="M351" i="33" s="1"/>
  <c r="L636" i="33" a="1"/>
  <c r="L636" i="33" s="1"/>
  <c r="K388" i="33" a="1"/>
  <c r="K388" i="33" s="1"/>
  <c r="K206" i="33" a="1"/>
  <c r="K206" i="33" s="1"/>
  <c r="N411" i="33" a="1"/>
  <c r="N411" i="33" s="1"/>
  <c r="G576" i="33" a="1"/>
  <c r="G576" i="33" s="1"/>
  <c r="J648" i="33" a="1"/>
  <c r="J648" i="33" s="1"/>
  <c r="P648" i="33" a="1"/>
  <c r="P648" i="33" s="1"/>
  <c r="L723" i="33" a="1"/>
  <c r="L723" i="33" s="1"/>
  <c r="J723" i="33" a="1"/>
  <c r="J723" i="33" s="1"/>
  <c r="J660" i="33" a="1"/>
  <c r="J660" i="33" s="1"/>
  <c r="L660" i="33" a="1"/>
  <c r="L660" i="33" s="1"/>
  <c r="K525" i="33" a="1"/>
  <c r="K525" i="33" s="1"/>
  <c r="J584" i="33" a="1"/>
  <c r="J584" i="33" s="1"/>
  <c r="N584" i="33" a="1"/>
  <c r="N584" i="33" s="1"/>
  <c r="I450" i="33" a="1"/>
  <c r="I450" i="33" s="1"/>
  <c r="K195" i="33" a="1"/>
  <c r="K195" i="33" s="1"/>
  <c r="L195" i="33" a="1"/>
  <c r="L195" i="33" s="1"/>
  <c r="E182" i="33" a="1"/>
  <c r="E182" i="33" s="1"/>
  <c r="G182" i="33" a="1"/>
  <c r="G182" i="33" s="1"/>
  <c r="P633" i="33" a="1"/>
  <c r="P633" i="33" s="1"/>
  <c r="G212" i="33" a="1"/>
  <c r="G212" i="33" s="1"/>
  <c r="K212" i="33" a="1"/>
  <c r="K212" i="33" s="1"/>
  <c r="E611" i="33" a="1"/>
  <c r="E611" i="33" s="1"/>
  <c r="D611" i="33" a="1"/>
  <c r="D611" i="33" s="1"/>
  <c r="P252" i="33" a="1"/>
  <c r="P252" i="33" s="1"/>
  <c r="C198" i="33" a="1"/>
  <c r="C198" i="33" s="1"/>
  <c r="D472" i="33" a="1"/>
  <c r="D472" i="33" s="1"/>
  <c r="P472" i="33" a="1"/>
  <c r="P472" i="33" s="1"/>
  <c r="P176" i="33" a="1"/>
  <c r="P176" i="33" s="1"/>
  <c r="D351" i="33" a="1"/>
  <c r="D351" i="33" s="1"/>
  <c r="L351" i="33" a="1"/>
  <c r="L351" i="33" s="1"/>
  <c r="D636" i="33" a="1"/>
  <c r="D636" i="33" s="1"/>
  <c r="J636" i="33" a="1"/>
  <c r="J636" i="33" s="1"/>
  <c r="L526" i="33" a="1"/>
  <c r="L526" i="33" s="1"/>
  <c r="D526" i="33" a="1"/>
  <c r="D526" i="33" s="1"/>
  <c r="M324" i="33" a="1"/>
  <c r="M324" i="33" s="1"/>
  <c r="K324" i="33" a="1"/>
  <c r="K324" i="33" s="1"/>
  <c r="M397" i="33" a="1"/>
  <c r="M397" i="33" s="1"/>
  <c r="J432" i="33" a="1"/>
  <c r="J432" i="33" s="1"/>
  <c r="O99" i="33" a="1"/>
  <c r="O99" i="33" s="1"/>
  <c r="E388" i="33" a="1"/>
  <c r="E388" i="33" s="1"/>
  <c r="L365" i="33" a="1"/>
  <c r="L365" i="33" s="1"/>
  <c r="D365" i="33" a="1"/>
  <c r="D365" i="33" s="1"/>
  <c r="J206" i="33" a="1"/>
  <c r="J206" i="33" s="1"/>
  <c r="C411" i="33" a="1"/>
  <c r="C411" i="33" s="1"/>
  <c r="J411" i="33" a="1"/>
  <c r="J411" i="33" s="1"/>
  <c r="O482" i="33" a="1"/>
  <c r="O482" i="33" s="1"/>
  <c r="P482" i="33" a="1"/>
  <c r="P482" i="33" s="1"/>
  <c r="C536" i="33" a="1"/>
  <c r="C536" i="33" s="1"/>
  <c r="I331" i="33" a="1"/>
  <c r="I331" i="33" s="1"/>
  <c r="G420" i="33" a="1"/>
  <c r="G420" i="33" s="1"/>
  <c r="P420" i="33" a="1"/>
  <c r="P420" i="33" s="1"/>
  <c r="D677" i="33" a="1"/>
  <c r="D677" i="33" s="1"/>
  <c r="K723" i="33" a="1"/>
  <c r="K723" i="33" s="1"/>
  <c r="I584" i="33" a="1"/>
  <c r="I584" i="33" s="1"/>
  <c r="N182" i="33" a="1"/>
  <c r="N182" i="33" s="1"/>
  <c r="L611" i="33" a="1"/>
  <c r="L611" i="33" s="1"/>
  <c r="K198" i="33" a="1"/>
  <c r="K198" i="33" s="1"/>
  <c r="K526" i="33" a="1"/>
  <c r="K526" i="33" s="1"/>
  <c r="D397" i="33" a="1"/>
  <c r="D397" i="33" s="1"/>
  <c r="K331" i="33" a="1"/>
  <c r="K331" i="33" s="1"/>
  <c r="M648" i="33" a="1"/>
  <c r="M648" i="33" s="1"/>
  <c r="G648" i="33" a="1"/>
  <c r="G648" i="33" s="1"/>
  <c r="O723" i="33" a="1"/>
  <c r="O723" i="33" s="1"/>
  <c r="M660" i="33" a="1"/>
  <c r="M660" i="33" s="1"/>
  <c r="D660" i="33" a="1"/>
  <c r="D660" i="33" s="1"/>
  <c r="O525" i="33" a="1"/>
  <c r="O525" i="33" s="1"/>
  <c r="M584" i="33" a="1"/>
  <c r="M584" i="33" s="1"/>
  <c r="K584" i="33" a="1"/>
  <c r="K584" i="33" s="1"/>
  <c r="O450" i="33" a="1"/>
  <c r="O450" i="33" s="1"/>
  <c r="P450" i="33" a="1"/>
  <c r="P450" i="33" s="1"/>
  <c r="N195" i="33" a="1"/>
  <c r="N195" i="33" s="1"/>
  <c r="D195" i="33" a="1"/>
  <c r="D195" i="33" s="1"/>
  <c r="K182" i="33" a="1"/>
  <c r="K182" i="33" s="1"/>
  <c r="C182" i="33" a="1"/>
  <c r="C182" i="33" s="1"/>
  <c r="G633" i="33" a="1"/>
  <c r="G633" i="33" s="1"/>
  <c r="M212" i="33" a="1"/>
  <c r="M212" i="33" s="1"/>
  <c r="L212" i="33" a="1"/>
  <c r="L212" i="33" s="1"/>
  <c r="I611" i="33" a="1"/>
  <c r="I611" i="33" s="1"/>
  <c r="O611" i="33" a="1"/>
  <c r="O611" i="33" s="1"/>
  <c r="K252" i="33" a="1"/>
  <c r="K252" i="33" s="1"/>
  <c r="G252" i="33" a="1"/>
  <c r="G252" i="33" s="1"/>
  <c r="E198" i="33" a="1"/>
  <c r="E198" i="33" s="1"/>
  <c r="C472" i="33" a="1"/>
  <c r="C472" i="33" s="1"/>
  <c r="E472" i="33" a="1"/>
  <c r="E472" i="33" s="1"/>
  <c r="I176" i="33" a="1"/>
  <c r="I176" i="33" s="1"/>
  <c r="J351" i="33" a="1"/>
  <c r="J351" i="33" s="1"/>
  <c r="K351" i="33" a="1"/>
  <c r="K351" i="33" s="1"/>
  <c r="G636" i="33" a="1"/>
  <c r="G636" i="33" s="1"/>
  <c r="C636" i="33" a="1"/>
  <c r="C636" i="33" s="1"/>
  <c r="N526" i="33" a="1"/>
  <c r="N526" i="33" s="1"/>
  <c r="M526" i="33" a="1"/>
  <c r="M526" i="33" s="1"/>
  <c r="L324" i="33" a="1"/>
  <c r="L324" i="33" s="1"/>
  <c r="O324" i="33" a="1"/>
  <c r="O324" i="33" s="1"/>
  <c r="G397" i="33" a="1"/>
  <c r="G397" i="33" s="1"/>
  <c r="I432" i="33" a="1"/>
  <c r="I432" i="33" s="1"/>
  <c r="N99" i="33" a="1"/>
  <c r="N99" i="33" s="1"/>
  <c r="C388" i="33" a="1"/>
  <c r="C388" i="33" s="1"/>
  <c r="N365" i="33" a="1"/>
  <c r="N365" i="33" s="1"/>
  <c r="O365" i="33" a="1"/>
  <c r="O365" i="33" s="1"/>
  <c r="O206" i="33" a="1"/>
  <c r="O206" i="33" s="1"/>
  <c r="D411" i="33" a="1"/>
  <c r="D411" i="33" s="1"/>
  <c r="P411" i="33" a="1"/>
  <c r="P411" i="33" s="1"/>
  <c r="C482" i="33" a="1"/>
  <c r="C482" i="33" s="1"/>
  <c r="G482" i="33" a="1"/>
  <c r="G482" i="33" s="1"/>
  <c r="N536" i="33" a="1"/>
  <c r="N536" i="33" s="1"/>
  <c r="D331" i="33" a="1"/>
  <c r="D331" i="33" s="1"/>
  <c r="I420" i="33" a="1"/>
  <c r="I420" i="33" s="1"/>
  <c r="K420" i="33" a="1"/>
  <c r="K420" i="33" s="1"/>
  <c r="E220" i="33" a="1"/>
  <c r="E220" i="33" s="1"/>
  <c r="P677" i="33" a="1"/>
  <c r="P677" i="33" s="1"/>
  <c r="P525" i="33" a="1"/>
  <c r="P525" i="33" s="1"/>
  <c r="J633" i="33" a="1"/>
  <c r="J633" i="33" s="1"/>
  <c r="O252" i="33" a="1"/>
  <c r="O252" i="33" s="1"/>
  <c r="M636" i="33" a="1"/>
  <c r="M636" i="33" s="1"/>
  <c r="D206" i="33" a="1"/>
  <c r="D206" i="33" s="1"/>
  <c r="K411" i="33" a="1"/>
  <c r="K411" i="33" s="1"/>
  <c r="E331" i="33" a="1"/>
  <c r="E331" i="33" s="1"/>
  <c r="J525" i="33" a="1"/>
  <c r="J525" i="33" s="1"/>
  <c r="O223" i="33" a="1"/>
  <c r="O223" i="33" s="1"/>
  <c r="O660" i="33" a="1"/>
  <c r="O660" i="33" s="1"/>
  <c r="E584" i="33" a="1"/>
  <c r="E584" i="33" s="1"/>
  <c r="J182" i="33" a="1"/>
  <c r="J182" i="33" s="1"/>
  <c r="C212" i="33" a="1"/>
  <c r="C212" i="33" s="1"/>
  <c r="E212" i="33" a="1"/>
  <c r="E212" i="33" s="1"/>
  <c r="G611" i="33" a="1"/>
  <c r="G611" i="33" s="1"/>
  <c r="N252" i="33" a="1"/>
  <c r="N252" i="33" s="1"/>
  <c r="G351" i="33" a="1"/>
  <c r="G351" i="33" s="1"/>
  <c r="I636" i="33" a="1"/>
  <c r="I636" i="33" s="1"/>
  <c r="P526" i="33" a="1"/>
  <c r="P526" i="33" s="1"/>
  <c r="C99" i="33" a="1"/>
  <c r="C99" i="33" s="1"/>
  <c r="L206" i="33" a="1"/>
  <c r="L206" i="33" s="1"/>
  <c r="N331" i="33" a="1"/>
  <c r="N331" i="33" s="1"/>
  <c r="O648" i="33" a="1"/>
  <c r="O648" i="33" s="1"/>
  <c r="I648" i="33" a="1"/>
  <c r="I648" i="33" s="1"/>
  <c r="D723" i="33" a="1"/>
  <c r="D723" i="33" s="1"/>
  <c r="P660" i="33" a="1"/>
  <c r="P660" i="33" s="1"/>
  <c r="I660" i="33" a="1"/>
  <c r="I660" i="33" s="1"/>
  <c r="N525" i="33" a="1"/>
  <c r="N525" i="33" s="1"/>
  <c r="D584" i="33" a="1"/>
  <c r="D584" i="33" s="1"/>
  <c r="O584" i="33" a="1"/>
  <c r="O584" i="33" s="1"/>
  <c r="G450" i="33" a="1"/>
  <c r="G450" i="33" s="1"/>
  <c r="M450" i="33" a="1"/>
  <c r="M450" i="33" s="1"/>
  <c r="E195" i="33" a="1"/>
  <c r="E195" i="33" s="1"/>
  <c r="M314" i="33" a="1"/>
  <c r="M314" i="33" s="1"/>
  <c r="L182" i="33" a="1"/>
  <c r="L182" i="33" s="1"/>
  <c r="E633" i="33" a="1"/>
  <c r="E633" i="33" s="1"/>
  <c r="O633" i="33" a="1"/>
  <c r="O633" i="33" s="1"/>
  <c r="D212" i="33" a="1"/>
  <c r="D212" i="33" s="1"/>
  <c r="O212" i="33" a="1"/>
  <c r="O212" i="33" s="1"/>
  <c r="N611" i="33" a="1"/>
  <c r="N611" i="33" s="1"/>
  <c r="C611" i="33" a="1"/>
  <c r="C611" i="33" s="1"/>
  <c r="C252" i="33" a="1"/>
  <c r="C252" i="33" s="1"/>
  <c r="J252" i="33" a="1"/>
  <c r="J252" i="33" s="1"/>
  <c r="J472" i="33" a="1"/>
  <c r="J472" i="33" s="1"/>
  <c r="I472" i="33" a="1"/>
  <c r="I472" i="33" s="1"/>
  <c r="N351" i="33" a="1"/>
  <c r="N351" i="33" s="1"/>
  <c r="C351" i="33" a="1"/>
  <c r="C351" i="33" s="1"/>
  <c r="K636" i="33" a="1"/>
  <c r="K636" i="33" s="1"/>
  <c r="N636" i="33" a="1"/>
  <c r="N636" i="33" s="1"/>
  <c r="E526" i="33" a="1"/>
  <c r="E526" i="33" s="1"/>
  <c r="C526" i="33" a="1"/>
  <c r="C526" i="33" s="1"/>
  <c r="E324" i="33" a="1"/>
  <c r="E324" i="33" s="1"/>
  <c r="P324" i="33" a="1"/>
  <c r="P324" i="33" s="1"/>
  <c r="J397" i="33" a="1"/>
  <c r="J397" i="33" s="1"/>
  <c r="O432" i="33" a="1"/>
  <c r="O432" i="33" s="1"/>
  <c r="C365" i="33" a="1"/>
  <c r="C365" i="33" s="1"/>
  <c r="K645" i="33" a="1"/>
  <c r="K645" i="33" s="1"/>
  <c r="C206" i="33" a="1"/>
  <c r="C206" i="33" s="1"/>
  <c r="M206" i="33" a="1"/>
  <c r="M206" i="33" s="1"/>
  <c r="I411" i="33" a="1"/>
  <c r="I411" i="33" s="1"/>
  <c r="E482" i="33" a="1"/>
  <c r="E482" i="33" s="1"/>
  <c r="L331" i="33" a="1"/>
  <c r="L331" i="33" s="1"/>
  <c r="J331" i="33" a="1"/>
  <c r="J331" i="33" s="1"/>
  <c r="L420" i="33" a="1"/>
  <c r="L420" i="33" s="1"/>
  <c r="G677" i="33" a="1"/>
  <c r="G677" i="33" s="1"/>
  <c r="L677" i="33" a="1"/>
  <c r="L677" i="33" s="1"/>
  <c r="C163" i="33" a="1"/>
  <c r="C163" i="33" s="1"/>
  <c r="O397" i="33" a="1"/>
  <c r="O397" i="33" s="1"/>
  <c r="D648" i="33" a="1"/>
  <c r="D648" i="33" s="1"/>
  <c r="I723" i="33" a="1"/>
  <c r="I723" i="33" s="1"/>
  <c r="E660" i="33" a="1"/>
  <c r="E660" i="33" s="1"/>
  <c r="K648" i="33" a="1"/>
  <c r="K648" i="33" s="1"/>
  <c r="L648" i="33" a="1"/>
  <c r="L648" i="33" s="1"/>
  <c r="P723" i="33" a="1"/>
  <c r="P723" i="33" s="1"/>
  <c r="K660" i="33" a="1"/>
  <c r="K660" i="33" s="1"/>
  <c r="E525" i="33" a="1"/>
  <c r="E525" i="33" s="1"/>
  <c r="C584" i="33" a="1"/>
  <c r="C584" i="33" s="1"/>
  <c r="C450" i="33" a="1"/>
  <c r="C450" i="33" s="1"/>
  <c r="E450" i="33" a="1"/>
  <c r="E450" i="33" s="1"/>
  <c r="N633" i="33" a="1"/>
  <c r="N633" i="33" s="1"/>
  <c r="K611" i="33" a="1"/>
  <c r="K611" i="33" s="1"/>
  <c r="G472" i="33" a="1"/>
  <c r="G472" i="33" s="1"/>
  <c r="O472" i="33" a="1"/>
  <c r="O472" i="33" s="1"/>
  <c r="I351" i="33" a="1"/>
  <c r="I351" i="33" s="1"/>
  <c r="O526" i="33" a="1"/>
  <c r="O526" i="33" s="1"/>
  <c r="C324" i="33" a="1"/>
  <c r="C324" i="33" s="1"/>
  <c r="D324" i="33" a="1"/>
  <c r="D324" i="33" s="1"/>
  <c r="P397" i="33" a="1"/>
  <c r="P397" i="33" s="1"/>
  <c r="P432" i="33" a="1"/>
  <c r="P432" i="33" s="1"/>
  <c r="M365" i="33" a="1"/>
  <c r="M365" i="33" s="1"/>
  <c r="E645" i="33" a="1"/>
  <c r="E645" i="33" s="1"/>
  <c r="G411" i="33" a="1"/>
  <c r="G411" i="33" s="1"/>
  <c r="I536" i="33" a="1"/>
  <c r="I536" i="33" s="1"/>
  <c r="E677" i="33" a="1"/>
  <c r="E677" i="33" s="1"/>
  <c r="C648" i="33" a="1"/>
  <c r="C648" i="33" s="1"/>
  <c r="C723" i="33" a="1"/>
  <c r="C723" i="33" s="1"/>
  <c r="C660" i="33" a="1"/>
  <c r="C660" i="33" s="1"/>
  <c r="I525" i="33" a="1"/>
  <c r="I525" i="33" s="1"/>
  <c r="D525" i="33" a="1"/>
  <c r="D525" i="33" s="1"/>
  <c r="L584" i="33" a="1"/>
  <c r="L584" i="33" s="1"/>
  <c r="L223" i="33" a="1"/>
  <c r="L223" i="33" s="1"/>
  <c r="K450" i="33" a="1"/>
  <c r="K450" i="33" s="1"/>
  <c r="J450" i="33" a="1"/>
  <c r="J450" i="33" s="1"/>
  <c r="O195" i="33" a="1"/>
  <c r="O195" i="33" s="1"/>
  <c r="E314" i="33" a="1"/>
  <c r="E314" i="33" s="1"/>
  <c r="I182" i="33" a="1"/>
  <c r="I182" i="33" s="1"/>
  <c r="L633" i="33" a="1"/>
  <c r="L633" i="33" s="1"/>
  <c r="M281" i="33" a="1"/>
  <c r="M281" i="33" s="1"/>
  <c r="N212" i="33" a="1"/>
  <c r="N212" i="33" s="1"/>
  <c r="P611" i="33" a="1"/>
  <c r="P611" i="33" s="1"/>
  <c r="L252" i="33" a="1"/>
  <c r="L252" i="33" s="1"/>
  <c r="I252" i="33" a="1"/>
  <c r="I252" i="33" s="1"/>
  <c r="K472" i="33" a="1"/>
  <c r="K472" i="33" s="1"/>
  <c r="O351" i="33" a="1"/>
  <c r="O351" i="33" s="1"/>
  <c r="P636" i="33" a="1"/>
  <c r="P636" i="33" s="1"/>
  <c r="G526" i="33" a="1"/>
  <c r="G526" i="33" s="1"/>
  <c r="C716" i="33" a="1"/>
  <c r="C716" i="33" s="1"/>
  <c r="J324" i="33" a="1"/>
  <c r="J324" i="33" s="1"/>
  <c r="I397" i="33" a="1"/>
  <c r="I397" i="33" s="1"/>
  <c r="L397" i="33" a="1"/>
  <c r="L397" i="33" s="1"/>
  <c r="G432" i="33" a="1"/>
  <c r="G432" i="33" s="1"/>
  <c r="I365" i="33" a="1"/>
  <c r="I365" i="33" s="1"/>
  <c r="P206" i="33" a="1"/>
  <c r="P206" i="33" s="1"/>
  <c r="I206" i="33" a="1"/>
  <c r="I206" i="33" s="1"/>
  <c r="M411" i="33" a="1"/>
  <c r="M411" i="33" s="1"/>
  <c r="L482" i="33" a="1"/>
  <c r="L482" i="33" s="1"/>
  <c r="O331" i="33" a="1"/>
  <c r="O331" i="33" s="1"/>
  <c r="P331" i="33" a="1"/>
  <c r="P331" i="33" s="1"/>
  <c r="N420" i="33" a="1"/>
  <c r="N420" i="33" s="1"/>
  <c r="K677" i="33" a="1"/>
  <c r="K677" i="33" s="1"/>
  <c r="I677" i="33" a="1"/>
  <c r="I677" i="33" s="1"/>
  <c r="M163" i="33" a="1"/>
  <c r="M163" i="33" s="1"/>
  <c r="N648" i="33" a="1"/>
  <c r="N648" i="33" s="1"/>
  <c r="G723" i="33" a="1"/>
  <c r="G723" i="33" s="1"/>
  <c r="N660" i="33" a="1"/>
  <c r="N660" i="33" s="1"/>
  <c r="L525" i="33" a="1"/>
  <c r="L525" i="33" s="1"/>
  <c r="G525" i="33" a="1"/>
  <c r="G525" i="33" s="1"/>
  <c r="P584" i="33" a="1"/>
  <c r="P584" i="33" s="1"/>
  <c r="D223" i="33" a="1"/>
  <c r="D223" i="33" s="1"/>
  <c r="D450" i="33" a="1"/>
  <c r="D450" i="33" s="1"/>
  <c r="C195" i="33" a="1"/>
  <c r="C195" i="33" s="1"/>
  <c r="M182" i="33" a="1"/>
  <c r="M182" i="33" s="1"/>
  <c r="D182" i="33" a="1"/>
  <c r="D182" i="33" s="1"/>
  <c r="M633" i="33" a="1"/>
  <c r="M633" i="33" s="1"/>
  <c r="J281" i="33" a="1"/>
  <c r="J281" i="33" s="1"/>
  <c r="P212" i="33" a="1"/>
  <c r="P212" i="33" s="1"/>
  <c r="J611" i="33" a="1"/>
  <c r="J611" i="33" s="1"/>
  <c r="M252" i="33" a="1"/>
  <c r="M252" i="33" s="1"/>
  <c r="N198" i="33" a="1"/>
  <c r="N198" i="33" s="1"/>
  <c r="C747" i="33" a="1"/>
  <c r="C747" i="33" s="1"/>
  <c r="M472" i="33" a="1"/>
  <c r="M472" i="33" s="1"/>
  <c r="E351" i="33" a="1"/>
  <c r="E351" i="33" s="1"/>
  <c r="E636" i="33" a="1"/>
  <c r="E636" i="33" s="1"/>
  <c r="J526" i="33" a="1"/>
  <c r="J526" i="33" s="1"/>
  <c r="G324" i="33" a="1"/>
  <c r="G324" i="33" s="1"/>
  <c r="C397" i="33" a="1"/>
  <c r="C397" i="33" s="1"/>
  <c r="E397" i="33" a="1"/>
  <c r="E397" i="33" s="1"/>
  <c r="I99" i="33" a="1"/>
  <c r="I99" i="33" s="1"/>
  <c r="D388" i="33" a="1"/>
  <c r="D388" i="33" s="1"/>
  <c r="E365" i="33" a="1"/>
  <c r="E365" i="33" s="1"/>
  <c r="J365" i="33" a="1"/>
  <c r="J365" i="33" s="1"/>
  <c r="C235" i="33" a="1"/>
  <c r="C235" i="33" s="1"/>
  <c r="G206" i="33" a="1"/>
  <c r="G206" i="33" s="1"/>
  <c r="E411" i="33" a="1"/>
  <c r="E411" i="33" s="1"/>
  <c r="I482" i="33" a="1"/>
  <c r="I482" i="33" s="1"/>
  <c r="N482" i="33" a="1"/>
  <c r="N482" i="33" s="1"/>
  <c r="C331" i="33" a="1"/>
  <c r="C331" i="33" s="1"/>
  <c r="C420" i="33" a="1"/>
  <c r="C420" i="33" s="1"/>
  <c r="O420" i="33" a="1"/>
  <c r="O420" i="33" s="1"/>
  <c r="N677" i="33" a="1"/>
  <c r="N677" i="33" s="1"/>
  <c r="J677" i="33" a="1"/>
  <c r="J677" i="33" s="1"/>
  <c r="I223" i="33" a="1"/>
  <c r="I223" i="33" s="1"/>
  <c r="M223" i="33" a="1"/>
  <c r="M223" i="33" s="1"/>
  <c r="N314" i="33" a="1"/>
  <c r="N314" i="33" s="1"/>
  <c r="O281" i="33" a="1"/>
  <c r="O281" i="33" s="1"/>
  <c r="D281" i="33" a="1"/>
  <c r="D281" i="33" s="1"/>
  <c r="O198" i="33" a="1"/>
  <c r="O198" i="33" s="1"/>
  <c r="J198" i="33" a="1"/>
  <c r="J198" i="33" s="1"/>
  <c r="I747" i="33" a="1"/>
  <c r="I747" i="33" s="1"/>
  <c r="D176" i="33" a="1"/>
  <c r="D176" i="33" s="1"/>
  <c r="K716" i="33" a="1"/>
  <c r="K716" i="33" s="1"/>
  <c r="M432" i="33" a="1"/>
  <c r="M432" i="33" s="1"/>
  <c r="N432" i="33" a="1"/>
  <c r="N432" i="33" s="1"/>
  <c r="P388" i="33" a="1"/>
  <c r="P388" i="33" s="1"/>
  <c r="N388" i="33" a="1"/>
  <c r="N388" i="33" s="1"/>
  <c r="C576" i="33" a="1"/>
  <c r="C576" i="33" s="1"/>
  <c r="P220" i="33" a="1"/>
  <c r="P220" i="33" s="1"/>
  <c r="N163" i="33" a="1"/>
  <c r="N163" i="33" s="1"/>
  <c r="N223" i="33" a="1"/>
  <c r="N223" i="33" s="1"/>
  <c r="G223" i="33" a="1"/>
  <c r="G223" i="33" s="1"/>
  <c r="O314" i="33" a="1"/>
  <c r="O314" i="33" s="1"/>
  <c r="E281" i="33" a="1"/>
  <c r="E281" i="33" s="1"/>
  <c r="C281" i="33" a="1"/>
  <c r="C281" i="33" s="1"/>
  <c r="M198" i="33" a="1"/>
  <c r="M198" i="33" s="1"/>
  <c r="L198" i="33" a="1"/>
  <c r="L198" i="33" s="1"/>
  <c r="G747" i="33" a="1"/>
  <c r="G747" i="33" s="1"/>
  <c r="K176" i="33" a="1"/>
  <c r="K176" i="33" s="1"/>
  <c r="M716" i="33" a="1"/>
  <c r="M716" i="33" s="1"/>
  <c r="L432" i="33" a="1"/>
  <c r="L432" i="33" s="1"/>
  <c r="G388" i="33" a="1"/>
  <c r="G388" i="33" s="1"/>
  <c r="J388" i="33" a="1"/>
  <c r="J388" i="33" s="1"/>
  <c r="G235" i="33" a="1"/>
  <c r="G235" i="33" s="1"/>
  <c r="K576" i="33" a="1"/>
  <c r="K576" i="33" s="1"/>
  <c r="O117" i="33" a="1"/>
  <c r="O117" i="33" s="1"/>
  <c r="G220" i="33" a="1"/>
  <c r="G220" i="33" s="1"/>
  <c r="E163" i="33" a="1"/>
  <c r="E163" i="33" s="1"/>
  <c r="M723" i="33" a="1"/>
  <c r="M723" i="33" s="1"/>
  <c r="N723" i="33" a="1"/>
  <c r="N723" i="33" s="1"/>
  <c r="C223" i="33" a="1"/>
  <c r="C223" i="33" s="1"/>
  <c r="J223" i="33" a="1"/>
  <c r="J223" i="33" s="1"/>
  <c r="C314" i="33" a="1"/>
  <c r="C314" i="33" s="1"/>
  <c r="K633" i="33" a="1"/>
  <c r="K633" i="33" s="1"/>
  <c r="C633" i="33" a="1"/>
  <c r="C633" i="33" s="1"/>
  <c r="G281" i="33" a="1"/>
  <c r="G281" i="33" s="1"/>
  <c r="D198" i="33" a="1"/>
  <c r="D198" i="33" s="1"/>
  <c r="P198" i="33" a="1"/>
  <c r="P198" i="33" s="1"/>
  <c r="O747" i="33" a="1"/>
  <c r="O747" i="33" s="1"/>
  <c r="M176" i="33" a="1"/>
  <c r="M176" i="33" s="1"/>
  <c r="E432" i="33" a="1"/>
  <c r="E432" i="33" s="1"/>
  <c r="L388" i="33" a="1"/>
  <c r="L388" i="33" s="1"/>
  <c r="M388" i="33" a="1"/>
  <c r="M388" i="33" s="1"/>
  <c r="D235" i="33" a="1"/>
  <c r="D235" i="33" s="1"/>
  <c r="O411" i="33" a="1"/>
  <c r="O411" i="33" s="1"/>
  <c r="D536" i="33" a="1"/>
  <c r="D536" i="33" s="1"/>
  <c r="P163" i="33" a="1"/>
  <c r="P163" i="33" s="1"/>
  <c r="P223" i="33" a="1"/>
  <c r="P223" i="33" s="1"/>
  <c r="K314" i="33" a="1"/>
  <c r="K314" i="33" s="1"/>
  <c r="I281" i="33" a="1"/>
  <c r="I281" i="33" s="1"/>
  <c r="I198" i="33" a="1"/>
  <c r="I198" i="33" s="1"/>
  <c r="N747" i="33" a="1"/>
  <c r="N747" i="33" s="1"/>
  <c r="L645" i="33" a="1"/>
  <c r="L645" i="33" s="1"/>
  <c r="I235" i="33" a="1"/>
  <c r="I235" i="33" s="1"/>
  <c r="J536" i="33" a="1"/>
  <c r="J536" i="33" s="1"/>
  <c r="G163" i="33" a="1"/>
  <c r="G163" i="33" s="1"/>
  <c r="J163" i="33" a="1"/>
  <c r="J163" i="33" s="1"/>
  <c r="K223" i="33" a="1"/>
  <c r="K223" i="33" s="1"/>
  <c r="N281" i="33" a="1"/>
  <c r="N281" i="33" s="1"/>
  <c r="L281" i="33" a="1"/>
  <c r="L281" i="33" s="1"/>
  <c r="G198" i="33" a="1"/>
  <c r="G198" i="33" s="1"/>
  <c r="N176" i="33" a="1"/>
  <c r="N176" i="33" s="1"/>
  <c r="N716" i="33" a="1"/>
  <c r="N716" i="33" s="1"/>
  <c r="D432" i="33" a="1"/>
  <c r="D432" i="33" s="1"/>
  <c r="C432" i="33" a="1"/>
  <c r="C432" i="33" s="1"/>
  <c r="O388" i="33" a="1"/>
  <c r="O388" i="33" s="1"/>
  <c r="D645" i="33" a="1"/>
  <c r="D645" i="33" s="1"/>
  <c r="L536" i="33" a="1"/>
  <c r="L536" i="33" s="1"/>
  <c r="K163" i="33" a="1"/>
  <c r="K163" i="33" s="1"/>
  <c r="D117" i="33" a="1"/>
  <c r="D117" i="33" s="1"/>
  <c r="K225" i="33" a="1"/>
  <c r="K225" i="33" s="1"/>
  <c r="C225" i="33" a="1"/>
  <c r="C225" i="33" s="1"/>
  <c r="J512" i="33" a="1"/>
  <c r="J512" i="33" s="1"/>
  <c r="N496" i="33" a="1"/>
  <c r="N496" i="33" s="1"/>
  <c r="C496" i="33" a="1"/>
  <c r="C496" i="33" s="1"/>
  <c r="D689" i="33" a="1"/>
  <c r="D689" i="33" s="1"/>
  <c r="G562" i="33" a="1"/>
  <c r="G562" i="33" s="1"/>
  <c r="N697" i="33" a="1"/>
  <c r="N697" i="33" s="1"/>
  <c r="D230" i="33" a="1"/>
  <c r="D230" i="33" s="1"/>
  <c r="I356" i="33" a="1"/>
  <c r="I356" i="33" s="1"/>
  <c r="O284" i="33" a="1"/>
  <c r="O284" i="33" s="1"/>
  <c r="K284" i="33" a="1"/>
  <c r="K284" i="33" s="1"/>
  <c r="I650" i="33" a="1"/>
  <c r="I650" i="33" s="1"/>
  <c r="G682" i="33" a="1"/>
  <c r="G682" i="33" s="1"/>
  <c r="N208" i="33" a="1"/>
  <c r="N208" i="33" s="1"/>
  <c r="I208" i="33" a="1"/>
  <c r="I208" i="33" s="1"/>
  <c r="N400" i="33" a="1"/>
  <c r="N400" i="33" s="1"/>
  <c r="O718" i="33" a="1"/>
  <c r="O718" i="33" s="1"/>
  <c r="M322" i="33" a="1"/>
  <c r="M322" i="33" s="1"/>
  <c r="C287" i="33" a="1"/>
  <c r="C287" i="33" s="1"/>
  <c r="D287" i="33" a="1"/>
  <c r="D287" i="33" s="1"/>
  <c r="O582" i="33" a="1"/>
  <c r="O582" i="33" s="1"/>
  <c r="I582" i="33" a="1"/>
  <c r="I582" i="33" s="1"/>
  <c r="G154" i="33" a="1"/>
  <c r="G154" i="33" s="1"/>
  <c r="I476" i="33" a="1"/>
  <c r="I476" i="33" s="1"/>
  <c r="O720" i="33" a="1"/>
  <c r="O720" i="33" s="1"/>
  <c r="N498" i="33" a="1"/>
  <c r="N498" i="33" s="1"/>
  <c r="O383" i="33" a="1"/>
  <c r="O383" i="33" s="1"/>
  <c r="K383" i="33" a="1"/>
  <c r="K383" i="33" s="1"/>
  <c r="O474" i="33" a="1"/>
  <c r="O474" i="33" s="1"/>
  <c r="D562" i="33" a="1"/>
  <c r="D562" i="33" s="1"/>
  <c r="K481" i="33" a="1"/>
  <c r="K481" i="33" s="1"/>
  <c r="N276" i="33" a="1"/>
  <c r="N276" i="33" s="1"/>
  <c r="C239" i="33" a="1"/>
  <c r="C239" i="33" s="1"/>
  <c r="N650" i="33" a="1"/>
  <c r="N650" i="33" s="1"/>
  <c r="J682" i="33" a="1"/>
  <c r="J682" i="33" s="1"/>
  <c r="L506" i="33" a="1"/>
  <c r="L506" i="33" s="1"/>
  <c r="L400" i="33" a="1"/>
  <c r="L400" i="33" s="1"/>
  <c r="E288" i="33" a="1"/>
  <c r="E288" i="33" s="1"/>
  <c r="O110" i="33" a="1"/>
  <c r="O110" i="33" s="1"/>
  <c r="N225" i="33" a="1"/>
  <c r="N225" i="33" s="1"/>
  <c r="I225" i="33" a="1"/>
  <c r="I225" i="33" s="1"/>
  <c r="J474" i="33" a="1"/>
  <c r="J474" i="33" s="1"/>
  <c r="D474" i="33" a="1"/>
  <c r="D474" i="33" s="1"/>
  <c r="P496" i="33" a="1"/>
  <c r="P496" i="33" s="1"/>
  <c r="M496" i="33" a="1"/>
  <c r="M496" i="33" s="1"/>
  <c r="E689" i="33" a="1"/>
  <c r="E689" i="33" s="1"/>
  <c r="I562" i="33" a="1"/>
  <c r="I562" i="33" s="1"/>
  <c r="M562" i="33" a="1"/>
  <c r="M562" i="33" s="1"/>
  <c r="O481" i="33" a="1"/>
  <c r="O481" i="33" s="1"/>
  <c r="E697" i="33" a="1"/>
  <c r="E697" i="33" s="1"/>
  <c r="L465" i="33" a="1"/>
  <c r="L465" i="33" s="1"/>
  <c r="P276" i="33" a="1"/>
  <c r="P276" i="33" s="1"/>
  <c r="J356" i="33" a="1"/>
  <c r="J356" i="33" s="1"/>
  <c r="K356" i="33" a="1"/>
  <c r="K356" i="33" s="1"/>
  <c r="C284" i="33" a="1"/>
  <c r="C284" i="33" s="1"/>
  <c r="D239" i="33" a="1"/>
  <c r="D239" i="33" s="1"/>
  <c r="C650" i="33" a="1"/>
  <c r="C650" i="33" s="1"/>
  <c r="D650" i="33" a="1"/>
  <c r="D650" i="33" s="1"/>
  <c r="K682" i="33" a="1"/>
  <c r="K682" i="33" s="1"/>
  <c r="I682" i="33" a="1"/>
  <c r="I682" i="33" s="1"/>
  <c r="D506" i="33" a="1"/>
  <c r="D506" i="33" s="1"/>
  <c r="M208" i="33" a="1"/>
  <c r="M208" i="33" s="1"/>
  <c r="D242" i="33" a="1"/>
  <c r="D242" i="33" s="1"/>
  <c r="P400" i="33" a="1"/>
  <c r="P400" i="33" s="1"/>
  <c r="G400" i="33" a="1"/>
  <c r="G400" i="33" s="1"/>
  <c r="O288" i="33" a="1"/>
  <c r="O288" i="33" s="1"/>
  <c r="N718" i="33" a="1"/>
  <c r="N718" i="33" s="1"/>
  <c r="C296" i="33" a="1"/>
  <c r="C296" i="33" s="1"/>
  <c r="E591" i="33" a="1"/>
  <c r="E591" i="33" s="1"/>
  <c r="P737" i="33" a="1"/>
  <c r="P737" i="33" s="1"/>
  <c r="P385" i="33" a="1"/>
  <c r="P385" i="33" s="1"/>
  <c r="J287" i="33" a="1"/>
  <c r="J287" i="33" s="1"/>
  <c r="O287" i="33" a="1"/>
  <c r="O287" i="33" s="1"/>
  <c r="P582" i="33" a="1"/>
  <c r="P582" i="33" s="1"/>
  <c r="L582" i="33" a="1"/>
  <c r="L582" i="33" s="1"/>
  <c r="M476" i="33" a="1"/>
  <c r="M476" i="33" s="1"/>
  <c r="G720" i="33" a="1"/>
  <c r="G720" i="33" s="1"/>
  <c r="J498" i="33" a="1"/>
  <c r="J498" i="33" s="1"/>
  <c r="C383" i="33" a="1"/>
  <c r="C383" i="33" s="1"/>
  <c r="G383" i="33" a="1"/>
  <c r="G383" i="33" s="1"/>
  <c r="P225" i="33" a="1"/>
  <c r="P225" i="33" s="1"/>
  <c r="C474" i="33" a="1"/>
  <c r="C474" i="33" s="1"/>
  <c r="M474" i="33" a="1"/>
  <c r="M474" i="33" s="1"/>
  <c r="O496" i="33" a="1"/>
  <c r="O496" i="33" s="1"/>
  <c r="J689" i="33" a="1"/>
  <c r="J689" i="33" s="1"/>
  <c r="C689" i="33" a="1"/>
  <c r="C689" i="33" s="1"/>
  <c r="N562" i="33" a="1"/>
  <c r="N562" i="33" s="1"/>
  <c r="J481" i="33" a="1"/>
  <c r="J481" i="33" s="1"/>
  <c r="I481" i="33" a="1"/>
  <c r="I481" i="33" s="1"/>
  <c r="J697" i="33" a="1"/>
  <c r="J697" i="33" s="1"/>
  <c r="C697" i="33" a="1"/>
  <c r="C697" i="33" s="1"/>
  <c r="N465" i="33" a="1"/>
  <c r="N465" i="33" s="1"/>
  <c r="D276" i="33" a="1"/>
  <c r="D276" i="33" s="1"/>
  <c r="J276" i="33" a="1"/>
  <c r="J276" i="33" s="1"/>
  <c r="P356" i="33" a="1"/>
  <c r="P356" i="33" s="1"/>
  <c r="M356" i="33" a="1"/>
  <c r="M356" i="33" s="1"/>
  <c r="E284" i="33" a="1"/>
  <c r="E284" i="33" s="1"/>
  <c r="G239" i="33" a="1"/>
  <c r="G239" i="33" s="1"/>
  <c r="P239" i="33" a="1"/>
  <c r="P239" i="33" s="1"/>
  <c r="L650" i="33" a="1"/>
  <c r="L650" i="33" s="1"/>
  <c r="C682" i="33" a="1"/>
  <c r="C682" i="33" s="1"/>
  <c r="M656" i="33" a="1"/>
  <c r="M656" i="33" s="1"/>
  <c r="M506" i="33" a="1"/>
  <c r="M506" i="33" s="1"/>
  <c r="P506" i="33" a="1"/>
  <c r="P506" i="33" s="1"/>
  <c r="D208" i="33" a="1"/>
  <c r="D208" i="33" s="1"/>
  <c r="G242" i="33" a="1"/>
  <c r="G242" i="33" s="1"/>
  <c r="M400" i="33" a="1"/>
  <c r="M400" i="33" s="1"/>
  <c r="P718" i="33" a="1"/>
  <c r="P718" i="33" s="1"/>
  <c r="K718" i="33" a="1"/>
  <c r="K718" i="33" s="1"/>
  <c r="M110" i="33" a="1"/>
  <c r="M110" i="33" s="1"/>
  <c r="J530" i="33" a="1"/>
  <c r="J530" i="33" s="1"/>
  <c r="E174" i="33" a="1"/>
  <c r="E174" i="33" s="1"/>
  <c r="D591" i="33" a="1"/>
  <c r="D591" i="33" s="1"/>
  <c r="M263" i="33" a="1"/>
  <c r="M263" i="33" s="1"/>
  <c r="M287" i="33" a="1"/>
  <c r="M287" i="33" s="1"/>
  <c r="J582" i="33" a="1"/>
  <c r="J582" i="33" s="1"/>
  <c r="N476" i="33" a="1"/>
  <c r="N476" i="33" s="1"/>
  <c r="J476" i="33" a="1"/>
  <c r="J476" i="33" s="1"/>
  <c r="J720" i="33" a="1"/>
  <c r="J720" i="33" s="1"/>
  <c r="K720" i="33" a="1"/>
  <c r="K720" i="33" s="1"/>
  <c r="I383" i="33" a="1"/>
  <c r="I383" i="33" s="1"/>
  <c r="C134" i="33" a="1"/>
  <c r="C134" i="33" s="1"/>
  <c r="E225" i="33" a="1"/>
  <c r="E225" i="33" s="1"/>
  <c r="I474" i="33" a="1"/>
  <c r="I474" i="33" s="1"/>
  <c r="K534" i="33" a="1"/>
  <c r="K534" i="33" s="1"/>
  <c r="L496" i="33" a="1"/>
  <c r="L496" i="33" s="1"/>
  <c r="N689" i="33" a="1"/>
  <c r="N689" i="33" s="1"/>
  <c r="K689" i="33" a="1"/>
  <c r="K689" i="33" s="1"/>
  <c r="K562" i="33" a="1"/>
  <c r="K562" i="33" s="1"/>
  <c r="M481" i="33" a="1"/>
  <c r="M481" i="33" s="1"/>
  <c r="C481" i="33" a="1"/>
  <c r="C481" i="33" s="1"/>
  <c r="K697" i="33" a="1"/>
  <c r="K697" i="33" s="1"/>
  <c r="P697" i="33" a="1"/>
  <c r="P697" i="33" s="1"/>
  <c r="G276" i="33" a="1"/>
  <c r="G276" i="33" s="1"/>
  <c r="C276" i="33" a="1"/>
  <c r="C276" i="33" s="1"/>
  <c r="E356" i="33" a="1"/>
  <c r="E356" i="33" s="1"/>
  <c r="J284" i="33" a="1"/>
  <c r="J284" i="33" s="1"/>
  <c r="M284" i="33" a="1"/>
  <c r="M284" i="33" s="1"/>
  <c r="E239" i="33" a="1"/>
  <c r="E239" i="33" s="1"/>
  <c r="J239" i="33" a="1"/>
  <c r="J239" i="33" s="1"/>
  <c r="E650" i="33" a="1"/>
  <c r="E650" i="33" s="1"/>
  <c r="L682" i="33" a="1"/>
  <c r="L682" i="33" s="1"/>
  <c r="C656" i="33" a="1"/>
  <c r="C656" i="33" s="1"/>
  <c r="C506" i="33" a="1"/>
  <c r="C506" i="33" s="1"/>
  <c r="I506" i="33" a="1"/>
  <c r="I506" i="33" s="1"/>
  <c r="J208" i="33" a="1"/>
  <c r="J208" i="33" s="1"/>
  <c r="P208" i="33" a="1"/>
  <c r="P208" i="33" s="1"/>
  <c r="P561" i="33" a="1"/>
  <c r="P561" i="33" s="1"/>
  <c r="E400" i="33" a="1"/>
  <c r="E400" i="33" s="1"/>
  <c r="E718" i="33" a="1"/>
  <c r="E718" i="33" s="1"/>
  <c r="G718" i="33" a="1"/>
  <c r="G718" i="33" s="1"/>
  <c r="I110" i="33" a="1"/>
  <c r="I110" i="33" s="1"/>
  <c r="J591" i="33" a="1"/>
  <c r="J591" i="33" s="1"/>
  <c r="G287" i="33" a="1"/>
  <c r="G287" i="33" s="1"/>
  <c r="K582" i="33" a="1"/>
  <c r="K582" i="33" s="1"/>
  <c r="J165" i="33" a="1"/>
  <c r="J165" i="33" s="1"/>
  <c r="E370" i="33" a="1"/>
  <c r="E370" i="33" s="1"/>
  <c r="O476" i="33" a="1"/>
  <c r="O476" i="33" s="1"/>
  <c r="C476" i="33" a="1"/>
  <c r="C476" i="33" s="1"/>
  <c r="N720" i="33" a="1"/>
  <c r="N720" i="33" s="1"/>
  <c r="I720" i="33" a="1"/>
  <c r="I720" i="33" s="1"/>
  <c r="D498" i="33" a="1"/>
  <c r="D498" i="33" s="1"/>
  <c r="I183" i="33" a="1"/>
  <c r="I183" i="33" s="1"/>
  <c r="E383" i="33" a="1"/>
  <c r="E383" i="33" s="1"/>
  <c r="I608" i="33" a="1"/>
  <c r="I608" i="33" s="1"/>
  <c r="D185" i="33" a="1"/>
  <c r="D185" i="33" s="1"/>
  <c r="O225" i="33" a="1"/>
  <c r="O225" i="33" s="1"/>
  <c r="K474" i="33" a="1"/>
  <c r="K474" i="33" s="1"/>
  <c r="J496" i="33" a="1"/>
  <c r="J496" i="33" s="1"/>
  <c r="D496" i="33" a="1"/>
  <c r="D496" i="33" s="1"/>
  <c r="O689" i="33" a="1"/>
  <c r="O689" i="33" s="1"/>
  <c r="M689" i="33" a="1"/>
  <c r="M689" i="33" s="1"/>
  <c r="E562" i="33" a="1"/>
  <c r="E562" i="33" s="1"/>
  <c r="P481" i="33" a="1"/>
  <c r="P481" i="33" s="1"/>
  <c r="O697" i="33" a="1"/>
  <c r="O697" i="33" s="1"/>
  <c r="L697" i="33" a="1"/>
  <c r="L697" i="33" s="1"/>
  <c r="K276" i="33" a="1"/>
  <c r="K276" i="33" s="1"/>
  <c r="I276" i="33" a="1"/>
  <c r="I276" i="33" s="1"/>
  <c r="N356" i="33" a="1"/>
  <c r="N356" i="33" s="1"/>
  <c r="L284" i="33" a="1"/>
  <c r="L284" i="33" s="1"/>
  <c r="D284" i="33" a="1"/>
  <c r="D284" i="33" s="1"/>
  <c r="K239" i="33" a="1"/>
  <c r="K239" i="33" s="1"/>
  <c r="N239" i="33" a="1"/>
  <c r="N239" i="33" s="1"/>
  <c r="P650" i="33" a="1"/>
  <c r="P650" i="33" s="1"/>
  <c r="E682" i="33" a="1"/>
  <c r="E682" i="33" s="1"/>
  <c r="I656" i="33" a="1"/>
  <c r="I656" i="33" s="1"/>
  <c r="J506" i="33" a="1"/>
  <c r="J506" i="33" s="1"/>
  <c r="O506" i="33" a="1"/>
  <c r="O506" i="33" s="1"/>
  <c r="K208" i="33" a="1"/>
  <c r="K208" i="33" s="1"/>
  <c r="G208" i="33" a="1"/>
  <c r="G208" i="33" s="1"/>
  <c r="O400" i="33" a="1"/>
  <c r="O400" i="33" s="1"/>
  <c r="M718" i="33" a="1"/>
  <c r="M718" i="33" s="1"/>
  <c r="J718" i="33" a="1"/>
  <c r="J718" i="33" s="1"/>
  <c r="N110" i="33" a="1"/>
  <c r="N110" i="33" s="1"/>
  <c r="I591" i="33" a="1"/>
  <c r="I591" i="33" s="1"/>
  <c r="P287" i="33" a="1"/>
  <c r="P287" i="33" s="1"/>
  <c r="E582" i="33" a="1"/>
  <c r="E582" i="33" s="1"/>
  <c r="E165" i="33" a="1"/>
  <c r="E165" i="33" s="1"/>
  <c r="P476" i="33" a="1"/>
  <c r="P476" i="33" s="1"/>
  <c r="C720" i="33" a="1"/>
  <c r="C720" i="33" s="1"/>
  <c r="E720" i="33" a="1"/>
  <c r="E720" i="33" s="1"/>
  <c r="L498" i="33" a="1"/>
  <c r="L498" i="33" s="1"/>
  <c r="J749" i="33" a="1"/>
  <c r="J749" i="33" s="1"/>
  <c r="M383" i="33" a="1"/>
  <c r="M383" i="33" s="1"/>
  <c r="D225" i="33" a="1"/>
  <c r="D225" i="33" s="1"/>
  <c r="G225" i="33" a="1"/>
  <c r="G225" i="33" s="1"/>
  <c r="K555" i="33" a="1"/>
  <c r="K555" i="33" s="1"/>
  <c r="L474" i="33" a="1"/>
  <c r="L474" i="33" s="1"/>
  <c r="K496" i="33" a="1"/>
  <c r="K496" i="33" s="1"/>
  <c r="G496" i="33" a="1"/>
  <c r="G496" i="33" s="1"/>
  <c r="P689" i="33" a="1"/>
  <c r="P689" i="33" s="1"/>
  <c r="C562" i="33" a="1"/>
  <c r="C562" i="33" s="1"/>
  <c r="P562" i="33" a="1"/>
  <c r="P562" i="33" s="1"/>
  <c r="L481" i="33" a="1"/>
  <c r="L481" i="33" s="1"/>
  <c r="D697" i="33" a="1"/>
  <c r="D697" i="33" s="1"/>
  <c r="O276" i="33" a="1"/>
  <c r="O276" i="33" s="1"/>
  <c r="M276" i="33" a="1"/>
  <c r="M276" i="33" s="1"/>
  <c r="D356" i="33" a="1"/>
  <c r="D356" i="33" s="1"/>
  <c r="P284" i="33" a="1"/>
  <c r="P284" i="33" s="1"/>
  <c r="N284" i="33" a="1"/>
  <c r="N284" i="33" s="1"/>
  <c r="L239" i="33" a="1"/>
  <c r="L239" i="33" s="1"/>
  <c r="K650" i="33" a="1"/>
  <c r="K650" i="33" s="1"/>
  <c r="J650" i="33" a="1"/>
  <c r="J650" i="33" s="1"/>
  <c r="M682" i="33" a="1"/>
  <c r="M682" i="33" s="1"/>
  <c r="D656" i="33" a="1"/>
  <c r="D656" i="33" s="1"/>
  <c r="D468" i="33" a="1"/>
  <c r="D468" i="33" s="1"/>
  <c r="E506" i="33" a="1"/>
  <c r="E506" i="33" s="1"/>
  <c r="L208" i="33" a="1"/>
  <c r="L208" i="33" s="1"/>
  <c r="C208" i="33" a="1"/>
  <c r="C208" i="33" s="1"/>
  <c r="D400" i="33" a="1"/>
  <c r="D400" i="33" s="1"/>
  <c r="L718" i="33" a="1"/>
  <c r="L718" i="33" s="1"/>
  <c r="C110" i="33" a="1"/>
  <c r="C110" i="33" s="1"/>
  <c r="L591" i="33" a="1"/>
  <c r="L591" i="33" s="1"/>
  <c r="L287" i="33" a="1"/>
  <c r="L287" i="33" s="1"/>
  <c r="E287" i="33" a="1"/>
  <c r="E287" i="33" s="1"/>
  <c r="M582" i="33" a="1"/>
  <c r="M582" i="33" s="1"/>
  <c r="N165" i="33" a="1"/>
  <c r="N165" i="33" s="1"/>
  <c r="K476" i="33" a="1"/>
  <c r="K476" i="33" s="1"/>
  <c r="D720" i="33" a="1"/>
  <c r="D720" i="33" s="1"/>
  <c r="M720" i="33" a="1"/>
  <c r="M720" i="33" s="1"/>
  <c r="O498" i="33" a="1"/>
  <c r="O498" i="33" s="1"/>
  <c r="N383" i="33" a="1"/>
  <c r="N383" i="33" s="1"/>
  <c r="L383" i="33" a="1"/>
  <c r="L383" i="33" s="1"/>
  <c r="K270" i="33" a="1"/>
  <c r="K270" i="33" s="1"/>
  <c r="K642" i="33" a="1"/>
  <c r="K642" i="33" s="1"/>
  <c r="M467" i="33" a="1"/>
  <c r="M467" i="33" s="1"/>
  <c r="E703" i="33" a="1"/>
  <c r="E703" i="33" s="1"/>
  <c r="L595" i="33" a="1"/>
  <c r="L595" i="33" s="1"/>
  <c r="J435" i="33" a="1"/>
  <c r="J435" i="33" s="1"/>
  <c r="I641" i="33" a="1"/>
  <c r="I641" i="33" s="1"/>
  <c r="D467" i="33" a="1"/>
  <c r="D467" i="33" s="1"/>
  <c r="D703" i="33" a="1"/>
  <c r="D703" i="33" s="1"/>
  <c r="I759" i="33" a="1"/>
  <c r="I759" i="33" s="1"/>
  <c r="J703" i="33" a="1"/>
  <c r="J703" i="33" s="1"/>
  <c r="D759" i="33" a="1"/>
  <c r="D759" i="33" s="1"/>
  <c r="M653" i="33" a="1"/>
  <c r="M653" i="33" s="1"/>
  <c r="E467" i="33" a="1"/>
  <c r="E467" i="33" s="1"/>
  <c r="G614" i="33" a="1"/>
  <c r="G614" i="33" s="1"/>
  <c r="N467" i="33" a="1"/>
  <c r="N467" i="33" s="1"/>
  <c r="J429" i="33" a="1"/>
  <c r="J429" i="33" s="1"/>
  <c r="O599" i="33" a="1"/>
  <c r="O599" i="33" s="1"/>
  <c r="M599" i="33" a="1"/>
  <c r="M599" i="33" s="1"/>
  <c r="K336" i="33" a="1"/>
  <c r="K336" i="33" s="1"/>
  <c r="O442" i="33" a="1"/>
  <c r="O442" i="33" s="1"/>
  <c r="N264" i="33" a="1"/>
  <c r="N264" i="33" s="1"/>
  <c r="K264" i="33" a="1"/>
  <c r="K264" i="33" s="1"/>
  <c r="J406" i="33" a="1"/>
  <c r="J406" i="33" s="1"/>
  <c r="C588" i="33" a="1"/>
  <c r="C588" i="33" s="1"/>
  <c r="O588" i="33" a="1"/>
  <c r="O588" i="33" s="1"/>
  <c r="N321" i="33" a="1"/>
  <c r="N321" i="33" s="1"/>
  <c r="L405" i="33" a="1"/>
  <c r="L405" i="33" s="1"/>
  <c r="G539" i="33" a="1"/>
  <c r="G539" i="33" s="1"/>
  <c r="P373" i="33" a="1"/>
  <c r="P373" i="33" s="1"/>
  <c r="K373" i="33" a="1"/>
  <c r="K373" i="33" s="1"/>
  <c r="J630" i="33" a="1"/>
  <c r="J630" i="33" s="1"/>
  <c r="P495" i="33" a="1"/>
  <c r="P495" i="33" s="1"/>
  <c r="P524" i="33" a="1"/>
  <c r="P524" i="33" s="1"/>
  <c r="L524" i="33" a="1"/>
  <c r="L524" i="33" s="1"/>
  <c r="P469" i="33" a="1"/>
  <c r="P469" i="33" s="1"/>
  <c r="N469" i="33" a="1"/>
  <c r="N469" i="33" s="1"/>
  <c r="I155" i="33" a="1"/>
  <c r="I155" i="33" s="1"/>
  <c r="C651" i="33" a="1"/>
  <c r="C651" i="33" s="1"/>
  <c r="K141" i="33" a="1"/>
  <c r="K141" i="33" s="1"/>
  <c r="E299" i="33" a="1"/>
  <c r="E299" i="33" s="1"/>
  <c r="D299" i="33" a="1"/>
  <c r="D299" i="33" s="1"/>
  <c r="M667" i="33" a="1"/>
  <c r="M667" i="33" s="1"/>
  <c r="K467" i="33" a="1"/>
  <c r="K467" i="33" s="1"/>
  <c r="E279" i="33" a="1"/>
  <c r="E279" i="33" s="1"/>
  <c r="L279" i="33" a="1"/>
  <c r="L279" i="33" s="1"/>
  <c r="I703" i="33" a="1"/>
  <c r="I703" i="33" s="1"/>
  <c r="K703" i="33" a="1"/>
  <c r="K703" i="33" s="1"/>
  <c r="G758" i="33" a="1"/>
  <c r="G758" i="33" s="1"/>
  <c r="M354" i="33" a="1"/>
  <c r="M354" i="33" s="1"/>
  <c r="D563" i="33" a="1"/>
  <c r="D563" i="33" s="1"/>
  <c r="G132" i="33" a="1"/>
  <c r="G132" i="33" s="1"/>
  <c r="I266" i="33" a="1"/>
  <c r="I266" i="33" s="1"/>
  <c r="C759" i="33" a="1"/>
  <c r="C759" i="33" s="1"/>
  <c r="C713" i="33" a="1"/>
  <c r="C713" i="33" s="1"/>
  <c r="D605" i="33" a="1"/>
  <c r="D605" i="33" s="1"/>
  <c r="C190" i="33" a="1"/>
  <c r="C190" i="33" s="1"/>
  <c r="L701" i="33" a="1"/>
  <c r="L701" i="33" s="1"/>
  <c r="C121" i="33" a="1"/>
  <c r="C121" i="33" s="1"/>
  <c r="E653" i="33" a="1"/>
  <c r="E653" i="33" s="1"/>
  <c r="K763" i="33" a="1"/>
  <c r="K763" i="33" s="1"/>
  <c r="E375" i="33" a="1"/>
  <c r="E375" i="33" s="1"/>
  <c r="M168" i="33" a="1"/>
  <c r="M168" i="33" s="1"/>
  <c r="N639" i="33" a="1"/>
  <c r="N639" i="33" s="1"/>
  <c r="D706" i="33" a="1"/>
  <c r="D706" i="33" s="1"/>
  <c r="E624" i="33" a="1"/>
  <c r="E624" i="33" s="1"/>
  <c r="C330" i="33" a="1"/>
  <c r="C330" i="33" s="1"/>
  <c r="G218" i="33" a="1"/>
  <c r="G218" i="33" s="1"/>
  <c r="G196" i="33" a="1"/>
  <c r="G196" i="33" s="1"/>
  <c r="G502" i="33" a="1"/>
  <c r="G502" i="33" s="1"/>
  <c r="O260" i="33" a="1"/>
  <c r="O260" i="33" s="1"/>
  <c r="P215" i="33" a="1"/>
  <c r="P215" i="33" s="1"/>
  <c r="N136" i="33" a="1"/>
  <c r="N136" i="33" s="1"/>
  <c r="K634" i="33" a="1"/>
  <c r="K634" i="33" s="1"/>
  <c r="G717" i="33" a="1"/>
  <c r="G717" i="33" s="1"/>
  <c r="E435" i="33" a="1"/>
  <c r="E435" i="33" s="1"/>
  <c r="J665" i="33" a="1"/>
  <c r="J665" i="33" s="1"/>
  <c r="D379" i="33" a="1"/>
  <c r="D379" i="33" s="1"/>
  <c r="D93" i="33" a="1"/>
  <c r="D93" i="33" s="1"/>
  <c r="I467" i="33" a="1"/>
  <c r="I467" i="33" s="1"/>
  <c r="M279" i="33" a="1"/>
  <c r="M279" i="33" s="1"/>
  <c r="O279" i="33" a="1"/>
  <c r="O279" i="33" s="1"/>
  <c r="O703" i="33" a="1"/>
  <c r="O703" i="33" s="1"/>
  <c r="C703" i="33" a="1"/>
  <c r="C703" i="33" s="1"/>
  <c r="P610" i="33" a="1"/>
  <c r="P610" i="33" s="1"/>
  <c r="N435" i="33" a="1"/>
  <c r="N435" i="33" s="1"/>
  <c r="N665" i="33" a="1"/>
  <c r="N665" i="33" s="1"/>
  <c r="N692" i="33" a="1"/>
  <c r="N692" i="33" s="1"/>
  <c r="G692" i="33" a="1"/>
  <c r="G692" i="33" s="1"/>
  <c r="M269" i="33" a="1"/>
  <c r="M269" i="33" s="1"/>
  <c r="J269" i="33" a="1"/>
  <c r="J269" i="33" s="1"/>
  <c r="O115" i="33" a="1"/>
  <c r="O115" i="33" s="1"/>
  <c r="P115" i="33" a="1"/>
  <c r="P115" i="33" s="1"/>
  <c r="K504" i="34" a="1"/>
  <c r="K504" i="34" s="1"/>
  <c r="G587" i="33" a="1"/>
  <c r="G587" i="33" s="1"/>
  <c r="K237" i="34" a="1"/>
  <c r="K237" i="34" s="1"/>
  <c r="I320" i="33" a="1"/>
  <c r="I320" i="33" s="1"/>
  <c r="K215" i="34" a="1"/>
  <c r="K215" i="34" s="1"/>
  <c r="E298" i="33" a="1"/>
  <c r="E298" i="33" s="1"/>
  <c r="K612" i="34" a="1"/>
  <c r="K612" i="34" s="1"/>
  <c r="K695" i="33" a="1"/>
  <c r="K695" i="33" s="1"/>
  <c r="J695" i="33" a="1"/>
  <c r="J695" i="33" s="1"/>
  <c r="K43" i="34" a="1"/>
  <c r="K43" i="34" s="1"/>
  <c r="P126" i="33" a="1"/>
  <c r="P126" i="33" s="1"/>
  <c r="E126" i="33" a="1"/>
  <c r="E126" i="33" s="1"/>
  <c r="K680" i="34" a="1"/>
  <c r="K680" i="34" s="1"/>
  <c r="M763" i="33" a="1"/>
  <c r="M763" i="33" s="1"/>
  <c r="G763" i="33" a="1"/>
  <c r="G763" i="33" s="1"/>
  <c r="E763" i="33" a="1"/>
  <c r="E763" i="33" s="1"/>
  <c r="C763" i="33" a="1"/>
  <c r="C763" i="33" s="1"/>
  <c r="K113" i="34" a="1"/>
  <c r="K113" i="34" s="1"/>
  <c r="P196" i="33" a="1"/>
  <c r="P196" i="33" s="1"/>
  <c r="M196" i="33" a="1"/>
  <c r="M196" i="33" s="1"/>
  <c r="E196" i="33" a="1"/>
  <c r="E196" i="33" s="1"/>
  <c r="K196" i="33" a="1"/>
  <c r="K196" i="33" s="1"/>
  <c r="N196" i="33" a="1"/>
  <c r="N196" i="33" s="1"/>
  <c r="K634" i="34" a="1"/>
  <c r="K634" i="34" s="1"/>
  <c r="M717" i="33" a="1"/>
  <c r="M717" i="33" s="1"/>
  <c r="J717" i="33" a="1"/>
  <c r="J717" i="33" s="1"/>
  <c r="D717" i="33" a="1"/>
  <c r="D717" i="33" s="1"/>
  <c r="O717" i="33" a="1"/>
  <c r="O717" i="33" s="1"/>
  <c r="K132" i="34" a="1"/>
  <c r="K132" i="34" s="1"/>
  <c r="C215" i="33" a="1"/>
  <c r="C215" i="33" s="1"/>
  <c r="D215" i="33" a="1"/>
  <c r="D215" i="33" s="1"/>
  <c r="L215" i="33" a="1"/>
  <c r="L215" i="33" s="1"/>
  <c r="E215" i="33" a="1"/>
  <c r="E215" i="33" s="1"/>
  <c r="J215" i="33" a="1"/>
  <c r="J215" i="33" s="1"/>
  <c r="K296" i="34" a="1"/>
  <c r="K296" i="34" s="1"/>
  <c r="O379" i="33" a="1"/>
  <c r="O379" i="33" s="1"/>
  <c r="E379" i="33" a="1"/>
  <c r="E379" i="33" s="1"/>
  <c r="C379" i="33" a="1"/>
  <c r="C379" i="33" s="1"/>
  <c r="I379" i="33" a="1"/>
  <c r="I379" i="33" s="1"/>
  <c r="K135" i="34" a="1"/>
  <c r="K135" i="34" s="1"/>
  <c r="N218" i="33" a="1"/>
  <c r="N218" i="33" s="1"/>
  <c r="D218" i="33" a="1"/>
  <c r="D218" i="33" s="1"/>
  <c r="C218" i="33" a="1"/>
  <c r="C218" i="33" s="1"/>
  <c r="K218" i="33" a="1"/>
  <c r="K218" i="33" s="1"/>
  <c r="O218" i="33" a="1"/>
  <c r="O218" i="33" s="1"/>
  <c r="K490" i="34" a="1"/>
  <c r="K490" i="34" s="1"/>
  <c r="P573" i="33" a="1"/>
  <c r="P573" i="33" s="1"/>
  <c r="J573" i="33" a="1"/>
  <c r="J573" i="33" s="1"/>
  <c r="E573" i="33" a="1"/>
  <c r="E573" i="33" s="1"/>
  <c r="D573" i="33" a="1"/>
  <c r="D573" i="33" s="1"/>
  <c r="O573" i="33" a="1"/>
  <c r="O573" i="33" s="1"/>
  <c r="K183" i="34" a="1"/>
  <c r="K183" i="34" s="1"/>
  <c r="N266" i="33" a="1"/>
  <c r="N266" i="33" s="1"/>
  <c r="M266" i="33" a="1"/>
  <c r="M266" i="33" s="1"/>
  <c r="O266" i="33" a="1"/>
  <c r="O266" i="33" s="1"/>
  <c r="J266" i="33" a="1"/>
  <c r="J266" i="33" s="1"/>
  <c r="D114" i="33" a="1"/>
  <c r="D114" i="33" s="1"/>
  <c r="N114" i="33" a="1"/>
  <c r="N114" i="33" s="1"/>
  <c r="I114" i="33" a="1"/>
  <c r="I114" i="33" s="1"/>
  <c r="K49" i="34" a="1"/>
  <c r="K49" i="34" s="1"/>
  <c r="N132" i="33" a="1"/>
  <c r="N132" i="33" s="1"/>
  <c r="D132" i="33" a="1"/>
  <c r="D132" i="33" s="1"/>
  <c r="K132" i="33" a="1"/>
  <c r="K132" i="33" s="1"/>
  <c r="O132" i="33" a="1"/>
  <c r="O132" i="33" s="1"/>
  <c r="P132" i="33" a="1"/>
  <c r="P132" i="33" s="1"/>
  <c r="K211" i="34" a="1"/>
  <c r="K211" i="34" s="1"/>
  <c r="L294" i="33" a="1"/>
  <c r="L294" i="33" s="1"/>
  <c r="K294" i="33" a="1"/>
  <c r="K294" i="33" s="1"/>
  <c r="M294" i="33" a="1"/>
  <c r="M294" i="33" s="1"/>
  <c r="P294" i="33" a="1"/>
  <c r="P294" i="33" s="1"/>
  <c r="N294" i="33" a="1"/>
  <c r="N294" i="33" s="1"/>
  <c r="K53" i="34" a="1"/>
  <c r="K53" i="34" s="1"/>
  <c r="C136" i="33" a="1"/>
  <c r="C136" i="33" s="1"/>
  <c r="D136" i="33" a="1"/>
  <c r="D136" i="33" s="1"/>
  <c r="I136" i="33" a="1"/>
  <c r="I136" i="33" s="1"/>
  <c r="P136" i="33" a="1"/>
  <c r="P136" i="33" s="1"/>
  <c r="K177" i="34" a="1"/>
  <c r="K177" i="34" s="1"/>
  <c r="L260" i="33" a="1"/>
  <c r="L260" i="33" s="1"/>
  <c r="D260" i="33" a="1"/>
  <c r="D260" i="33" s="1"/>
  <c r="K260" i="33" a="1"/>
  <c r="K260" i="33" s="1"/>
  <c r="J260" i="33" a="1"/>
  <c r="J260" i="33" s="1"/>
  <c r="I260" i="33" a="1"/>
  <c r="I260" i="33" s="1"/>
  <c r="K347" i="34" a="1"/>
  <c r="K347" i="34" s="1"/>
  <c r="G430" i="33" a="1"/>
  <c r="G430" i="33" s="1"/>
  <c r="J430" i="33" a="1"/>
  <c r="J430" i="33" s="1"/>
  <c r="L430" i="33" a="1"/>
  <c r="L430" i="33" s="1"/>
  <c r="D430" i="33" a="1"/>
  <c r="D430" i="33" s="1"/>
  <c r="K630" i="34" a="1"/>
  <c r="K630" i="34" s="1"/>
  <c r="P713" i="33" a="1"/>
  <c r="P713" i="33" s="1"/>
  <c r="E713" i="33" a="1"/>
  <c r="E713" i="33" s="1"/>
  <c r="O713" i="33" a="1"/>
  <c r="O713" i="33" s="1"/>
  <c r="K713" i="33" a="1"/>
  <c r="K713" i="33" s="1"/>
  <c r="K522" i="34" a="1"/>
  <c r="K522" i="34" s="1"/>
  <c r="M605" i="33" a="1"/>
  <c r="M605" i="33" s="1"/>
  <c r="O605" i="33" a="1"/>
  <c r="O605" i="33" s="1"/>
  <c r="L605" i="33" a="1"/>
  <c r="L605" i="33" s="1"/>
  <c r="C605" i="33" a="1"/>
  <c r="C605" i="33" s="1"/>
  <c r="K551" i="34" a="1"/>
  <c r="K551" i="34" s="1"/>
  <c r="D634" i="33" a="1"/>
  <c r="D634" i="33" s="1"/>
  <c r="E634" i="33" a="1"/>
  <c r="E634" i="33" s="1"/>
  <c r="P634" i="33" a="1"/>
  <c r="P634" i="33" s="1"/>
  <c r="N634" i="33" a="1"/>
  <c r="N634" i="33" s="1"/>
  <c r="K38" i="34" a="1"/>
  <c r="K38" i="34" s="1"/>
  <c r="N121" i="33" a="1"/>
  <c r="N121" i="33" s="1"/>
  <c r="M121" i="33" a="1"/>
  <c r="M121" i="33" s="1"/>
  <c r="I121" i="33" a="1"/>
  <c r="I121" i="33" s="1"/>
  <c r="K480" i="34" a="1"/>
  <c r="K480" i="34" s="1"/>
  <c r="L563" i="33" a="1"/>
  <c r="L563" i="33" s="1"/>
  <c r="P563" i="33" a="1"/>
  <c r="P563" i="33" s="1"/>
  <c r="O563" i="33" a="1"/>
  <c r="O563" i="33" s="1"/>
  <c r="K563" i="33" a="1"/>
  <c r="K563" i="33" s="1"/>
  <c r="K247" i="34" a="1"/>
  <c r="K247" i="34" s="1"/>
  <c r="P330" i="33" a="1"/>
  <c r="P330" i="33" s="1"/>
  <c r="M330" i="33" a="1"/>
  <c r="M330" i="33" s="1"/>
  <c r="G330" i="33" a="1"/>
  <c r="G330" i="33" s="1"/>
  <c r="N330" i="33" a="1"/>
  <c r="N330" i="33" s="1"/>
  <c r="K419" i="34" a="1"/>
  <c r="K419" i="34" s="1"/>
  <c r="K502" i="33" a="1"/>
  <c r="K502" i="33" s="1"/>
  <c r="N502" i="33" a="1"/>
  <c r="N502" i="33" s="1"/>
  <c r="J502" i="33" a="1"/>
  <c r="J502" i="33" s="1"/>
  <c r="L502" i="33" a="1"/>
  <c r="L502" i="33" s="1"/>
  <c r="P502" i="33" a="1"/>
  <c r="P502" i="33" s="1"/>
  <c r="K675" i="34" a="1"/>
  <c r="K675" i="34" s="1"/>
  <c r="I758" i="33" a="1"/>
  <c r="I758" i="33" s="1"/>
  <c r="L758" i="33" a="1"/>
  <c r="L758" i="33" s="1"/>
  <c r="K605" i="34" a="1"/>
  <c r="K605" i="34" s="1"/>
  <c r="E688" i="33" a="1"/>
  <c r="E688" i="33" s="1"/>
  <c r="K688" i="33" a="1"/>
  <c r="K688" i="33" s="1"/>
  <c r="P688" i="33" a="1"/>
  <c r="P688" i="33" s="1"/>
  <c r="L688" i="33" a="1"/>
  <c r="L688" i="33" s="1"/>
  <c r="N688" i="33" a="1"/>
  <c r="N688" i="33" s="1"/>
  <c r="K373" i="34" a="1"/>
  <c r="K373" i="34" s="1"/>
  <c r="I456" i="33" a="1"/>
  <c r="I456" i="33" s="1"/>
  <c r="O456" i="33" a="1"/>
  <c r="O456" i="33" s="1"/>
  <c r="L456" i="33" a="1"/>
  <c r="L456" i="33" s="1"/>
  <c r="J456" i="33" a="1"/>
  <c r="J456" i="33" s="1"/>
  <c r="D456" i="33" a="1"/>
  <c r="D456" i="33" s="1"/>
  <c r="K250" i="34" a="1"/>
  <c r="K250" i="34" s="1"/>
  <c r="E333" i="33" a="1"/>
  <c r="E333" i="33" s="1"/>
  <c r="M333" i="33" a="1"/>
  <c r="M333" i="33" s="1"/>
  <c r="J333" i="33" a="1"/>
  <c r="J333" i="33" s="1"/>
  <c r="L333" i="33" a="1"/>
  <c r="L333" i="33" s="1"/>
  <c r="G333" i="33" a="1"/>
  <c r="G333" i="33" s="1"/>
  <c r="K520" i="34" a="1"/>
  <c r="K520" i="34" s="1"/>
  <c r="K603" i="33" a="1"/>
  <c r="K603" i="33" s="1"/>
  <c r="L603" i="33" a="1"/>
  <c r="L603" i="33" s="1"/>
  <c r="M603" i="33" a="1"/>
  <c r="M603" i="33" s="1"/>
  <c r="C603" i="33" a="1"/>
  <c r="C603" i="33" s="1"/>
  <c r="O603" i="33" a="1"/>
  <c r="O603" i="33" s="1"/>
  <c r="K295" i="34" a="1"/>
  <c r="K295" i="34" s="1"/>
  <c r="D378" i="33" a="1"/>
  <c r="D378" i="33" s="1"/>
  <c r="J378" i="33" a="1"/>
  <c r="J378" i="33" s="1"/>
  <c r="C378" i="33" a="1"/>
  <c r="C378" i="33" s="1"/>
  <c r="N378" i="33" a="1"/>
  <c r="N378" i="33" s="1"/>
  <c r="K676" i="34" a="1"/>
  <c r="K676" i="34" s="1"/>
  <c r="O759" i="33" a="1"/>
  <c r="O759" i="33" s="1"/>
  <c r="L759" i="33" a="1"/>
  <c r="L759" i="33" s="1"/>
  <c r="E759" i="33" a="1"/>
  <c r="E759" i="33" s="1"/>
  <c r="G759" i="33" a="1"/>
  <c r="G759" i="33" s="1"/>
  <c r="M759" i="33" a="1"/>
  <c r="M759" i="33" s="1"/>
  <c r="K570" i="34" a="1"/>
  <c r="K570" i="34" s="1"/>
  <c r="L653" i="33" a="1"/>
  <c r="L653" i="33" s="1"/>
  <c r="G653" i="33" a="1"/>
  <c r="G653" i="33" s="1"/>
  <c r="P653" i="33" a="1"/>
  <c r="P653" i="33" s="1"/>
  <c r="O653" i="33" a="1"/>
  <c r="O653" i="33" s="1"/>
  <c r="K653" i="33" a="1"/>
  <c r="K653" i="33" s="1"/>
  <c r="K346" i="34" a="1"/>
  <c r="K346" i="34" s="1"/>
  <c r="P429" i="33" a="1"/>
  <c r="P429" i="33" s="1"/>
  <c r="K292" i="34" a="1"/>
  <c r="K292" i="34" s="1"/>
  <c r="L375" i="33" a="1"/>
  <c r="L375" i="33" s="1"/>
  <c r="C375" i="33" a="1"/>
  <c r="C375" i="33" s="1"/>
  <c r="G375" i="33" a="1"/>
  <c r="G375" i="33" s="1"/>
  <c r="I375" i="33" a="1"/>
  <c r="I375" i="33" s="1"/>
  <c r="M375" i="33" a="1"/>
  <c r="M375" i="33" s="1"/>
  <c r="K271" i="34" a="1"/>
  <c r="K271" i="34" s="1"/>
  <c r="L354" i="33" a="1"/>
  <c r="L354" i="33" s="1"/>
  <c r="D354" i="33" a="1"/>
  <c r="D354" i="33" s="1"/>
  <c r="P354" i="33" a="1"/>
  <c r="P354" i="33" s="1"/>
  <c r="K354" i="33" a="1"/>
  <c r="K354" i="33" s="1"/>
  <c r="C354" i="33" a="1"/>
  <c r="C354" i="33" s="1"/>
  <c r="K541" i="34" a="1"/>
  <c r="K541" i="34" s="1"/>
  <c r="N624" i="33" a="1"/>
  <c r="N624" i="33" s="1"/>
  <c r="D624" i="33" a="1"/>
  <c r="D624" i="33" s="1"/>
  <c r="K624" i="33" a="1"/>
  <c r="K624" i="33" s="1"/>
  <c r="L624" i="33" a="1"/>
  <c r="L624" i="33" s="1"/>
  <c r="K85" i="34" a="1"/>
  <c r="K85" i="34" s="1"/>
  <c r="O168" i="33" a="1"/>
  <c r="O168" i="33" s="1"/>
  <c r="I168" i="33" a="1"/>
  <c r="I168" i="33" s="1"/>
  <c r="C168" i="33" a="1"/>
  <c r="C168" i="33" s="1"/>
  <c r="K168" i="33" a="1"/>
  <c r="K168" i="33" s="1"/>
  <c r="K107" i="34" a="1"/>
  <c r="K107" i="34" s="1"/>
  <c r="I190" i="33" a="1"/>
  <c r="I190" i="33" s="1"/>
  <c r="D190" i="33" a="1"/>
  <c r="D190" i="33" s="1"/>
  <c r="G190" i="33" a="1"/>
  <c r="G190" i="33" s="1"/>
  <c r="L190" i="33" a="1"/>
  <c r="L190" i="33" s="1"/>
  <c r="P190" i="33" a="1"/>
  <c r="P190" i="33" s="1"/>
  <c r="K623" i="34" a="1"/>
  <c r="K623" i="34" s="1"/>
  <c r="J706" i="33" a="1"/>
  <c r="J706" i="33" s="1"/>
  <c r="I706" i="33" a="1"/>
  <c r="I706" i="33" s="1"/>
  <c r="G706" i="33" a="1"/>
  <c r="G706" i="33" s="1"/>
  <c r="N706" i="33" a="1"/>
  <c r="N706" i="33" s="1"/>
  <c r="C706" i="33" a="1"/>
  <c r="C706" i="33" s="1"/>
  <c r="K481" i="34" a="1"/>
  <c r="K481" i="34" s="1"/>
  <c r="O564" i="33" a="1"/>
  <c r="O564" i="33" s="1"/>
  <c r="C564" i="33" a="1"/>
  <c r="C564" i="33" s="1"/>
  <c r="E564" i="33" a="1"/>
  <c r="E564" i="33" s="1"/>
  <c r="G564" i="33" a="1"/>
  <c r="G564" i="33" s="1"/>
  <c r="M564" i="33" a="1"/>
  <c r="M564" i="33" s="1"/>
  <c r="K556" i="34" a="1"/>
  <c r="K556" i="34" s="1"/>
  <c r="E639" i="33" a="1"/>
  <c r="E639" i="33" s="1"/>
  <c r="D639" i="33" a="1"/>
  <c r="D639" i="33" s="1"/>
  <c r="L639" i="33" a="1"/>
  <c r="L639" i="33" s="1"/>
  <c r="M639" i="33" a="1"/>
  <c r="M639" i="33" s="1"/>
  <c r="K474" i="34" a="1"/>
  <c r="K474" i="34" s="1"/>
  <c r="D557" i="33" a="1"/>
  <c r="D557" i="33" s="1"/>
  <c r="N557" i="33" a="1"/>
  <c r="N557" i="33" s="1"/>
  <c r="I557" i="33" a="1"/>
  <c r="I557" i="33" s="1"/>
  <c r="E557" i="33" a="1"/>
  <c r="E557" i="33" s="1"/>
  <c r="C557" i="33" a="1"/>
  <c r="C557" i="33" s="1"/>
  <c r="K10" i="34" a="1"/>
  <c r="K10" i="34" s="1"/>
  <c r="C93" i="33" a="1"/>
  <c r="C93" i="33" s="1"/>
  <c r="P93" i="33" a="1"/>
  <c r="P93" i="33" s="1"/>
  <c r="G599" i="33" a="1"/>
  <c r="G599" i="33" s="1"/>
  <c r="P336" i="33" a="1"/>
  <c r="P336" i="33" s="1"/>
  <c r="L336" i="33" a="1"/>
  <c r="L336" i="33" s="1"/>
  <c r="K652" i="33" a="1"/>
  <c r="K652" i="33" s="1"/>
  <c r="C442" i="33" a="1"/>
  <c r="C442" i="33" s="1"/>
  <c r="M442" i="33" a="1"/>
  <c r="M442" i="33" s="1"/>
  <c r="E264" i="33" a="1"/>
  <c r="E264" i="33" s="1"/>
  <c r="P406" i="33" a="1"/>
  <c r="P406" i="33" s="1"/>
  <c r="K588" i="33" a="1"/>
  <c r="K588" i="33" s="1"/>
  <c r="E321" i="33" a="1"/>
  <c r="E321" i="33" s="1"/>
  <c r="L321" i="33" a="1"/>
  <c r="L321" i="33" s="1"/>
  <c r="O539" i="33" a="1"/>
  <c r="O539" i="33" s="1"/>
  <c r="L539" i="33" a="1"/>
  <c r="L539" i="33" s="1"/>
  <c r="M373" i="33" a="1"/>
  <c r="M373" i="33" s="1"/>
  <c r="D495" i="33" a="1"/>
  <c r="D495" i="33" s="1"/>
  <c r="N495" i="33" a="1"/>
  <c r="N495" i="33" s="1"/>
  <c r="G524" i="33" a="1"/>
  <c r="G524" i="33" s="1"/>
  <c r="I627" i="33" a="1"/>
  <c r="I627" i="33" s="1"/>
  <c r="L469" i="33" a="1"/>
  <c r="L469" i="33" s="1"/>
  <c r="O272" i="33" a="1"/>
  <c r="O272" i="33" s="1"/>
  <c r="G155" i="33" a="1"/>
  <c r="G155" i="33" s="1"/>
  <c r="K155" i="33" a="1"/>
  <c r="K155" i="33" s="1"/>
  <c r="J141" i="33" a="1"/>
  <c r="J141" i="33" s="1"/>
  <c r="I141" i="33" a="1"/>
  <c r="I141" i="33" s="1"/>
  <c r="P299" i="33" a="1"/>
  <c r="P299" i="33" s="1"/>
  <c r="G672" i="33" a="1"/>
  <c r="G672" i="33" s="1"/>
  <c r="C667" i="33" a="1"/>
  <c r="C667" i="33" s="1"/>
  <c r="G467" i="33" a="1"/>
  <c r="G467" i="33" s="1"/>
  <c r="L467" i="33" a="1"/>
  <c r="L467" i="33" s="1"/>
  <c r="C279" i="33" a="1"/>
  <c r="C279" i="33" s="1"/>
  <c r="G703" i="33" a="1"/>
  <c r="G703" i="33" s="1"/>
  <c r="O758" i="33" a="1"/>
  <c r="O758" i="33" s="1"/>
  <c r="J758" i="33" a="1"/>
  <c r="J758" i="33" s="1"/>
  <c r="O354" i="33" a="1"/>
  <c r="O354" i="33" s="1"/>
  <c r="J563" i="33" a="1"/>
  <c r="J563" i="33" s="1"/>
  <c r="M132" i="33" a="1"/>
  <c r="M132" i="33" s="1"/>
  <c r="G266" i="33" a="1"/>
  <c r="G266" i="33" s="1"/>
  <c r="K759" i="33" a="1"/>
  <c r="K759" i="33" s="1"/>
  <c r="D713" i="33" a="1"/>
  <c r="D713" i="33" s="1"/>
  <c r="M573" i="33" a="1"/>
  <c r="M573" i="33" s="1"/>
  <c r="J605" i="33" a="1"/>
  <c r="J605" i="33" s="1"/>
  <c r="D121" i="33" a="1"/>
  <c r="D121" i="33" s="1"/>
  <c r="I653" i="33" a="1"/>
  <c r="I653" i="33" s="1"/>
  <c r="P763" i="33" a="1"/>
  <c r="P763" i="33" s="1"/>
  <c r="K375" i="33" a="1"/>
  <c r="K375" i="33" s="1"/>
  <c r="N168" i="33" a="1"/>
  <c r="N168" i="33" s="1"/>
  <c r="K639" i="33" a="1"/>
  <c r="K639" i="33" s="1"/>
  <c r="E706" i="33" a="1"/>
  <c r="E706" i="33" s="1"/>
  <c r="G320" i="33" a="1"/>
  <c r="G320" i="33" s="1"/>
  <c r="C624" i="33" a="1"/>
  <c r="C624" i="33" s="1"/>
  <c r="K330" i="33" a="1"/>
  <c r="K330" i="33" s="1"/>
  <c r="E218" i="33" a="1"/>
  <c r="E218" i="33" s="1"/>
  <c r="M298" i="33" a="1"/>
  <c r="M298" i="33" s="1"/>
  <c r="O502" i="33" a="1"/>
  <c r="O502" i="33" s="1"/>
  <c r="C260" i="33" a="1"/>
  <c r="C260" i="33" s="1"/>
  <c r="K429" i="33" a="1"/>
  <c r="K429" i="33" s="1"/>
  <c r="N215" i="33" a="1"/>
  <c r="N215" i="33" s="1"/>
  <c r="M136" i="33" a="1"/>
  <c r="M136" i="33" s="1"/>
  <c r="I564" i="33" a="1"/>
  <c r="I564" i="33" s="1"/>
  <c r="C294" i="33" a="1"/>
  <c r="C294" i="33" s="1"/>
  <c r="G634" i="33" a="1"/>
  <c r="G634" i="33" s="1"/>
  <c r="N333" i="33" a="1"/>
  <c r="N333" i="33" s="1"/>
  <c r="L717" i="33" a="1"/>
  <c r="L717" i="33" s="1"/>
  <c r="O658" i="33" a="1"/>
  <c r="O658" i="33" s="1"/>
  <c r="G557" i="33" a="1"/>
  <c r="G557" i="33" s="1"/>
  <c r="M379" i="33" a="1"/>
  <c r="M379" i="33" s="1"/>
  <c r="M114" i="33" a="1"/>
  <c r="M114" i="33" s="1"/>
  <c r="K452" i="34" a="1"/>
  <c r="K452" i="34" s="1"/>
  <c r="O535" i="33" a="1"/>
  <c r="O535" i="33" s="1"/>
  <c r="K352" i="34" a="1"/>
  <c r="K352" i="34" s="1"/>
  <c r="I435" i="33" a="1"/>
  <c r="I435" i="33" s="1"/>
  <c r="D435" i="33" a="1"/>
  <c r="D435" i="33" s="1"/>
  <c r="P435" i="33" a="1"/>
  <c r="P435" i="33" s="1"/>
  <c r="G435" i="33" a="1"/>
  <c r="G435" i="33" s="1"/>
  <c r="K582" i="34" a="1"/>
  <c r="K582" i="34" s="1"/>
  <c r="P665" i="33" a="1"/>
  <c r="P665" i="33" s="1"/>
  <c r="G665" i="33" a="1"/>
  <c r="G665" i="33" s="1"/>
  <c r="L665" i="33" a="1"/>
  <c r="L665" i="33" s="1"/>
  <c r="E665" i="33" a="1"/>
  <c r="E665" i="33" s="1"/>
  <c r="C336" i="33" a="1"/>
  <c r="C336" i="33" s="1"/>
  <c r="D336" i="33" a="1"/>
  <c r="D336" i="33" s="1"/>
  <c r="J649" i="33" a="1"/>
  <c r="J649" i="33" s="1"/>
  <c r="J264" i="33" a="1"/>
  <c r="J264" i="33" s="1"/>
  <c r="P264" i="33" a="1"/>
  <c r="P264" i="33" s="1"/>
  <c r="N143" i="33" a="1"/>
  <c r="N143" i="33" s="1"/>
  <c r="L588" i="33" a="1"/>
  <c r="L588" i="33" s="1"/>
  <c r="I321" i="33" a="1"/>
  <c r="I321" i="33" s="1"/>
  <c r="K321" i="33" a="1"/>
  <c r="K321" i="33" s="1"/>
  <c r="M539" i="33" a="1"/>
  <c r="M539" i="33" s="1"/>
  <c r="K539" i="33" a="1"/>
  <c r="K539" i="33" s="1"/>
  <c r="L373" i="33" a="1"/>
  <c r="L373" i="33" s="1"/>
  <c r="I373" i="33" a="1"/>
  <c r="I373" i="33" s="1"/>
  <c r="D630" i="33" a="1"/>
  <c r="D630" i="33" s="1"/>
  <c r="E495" i="33" a="1"/>
  <c r="E495" i="33" s="1"/>
  <c r="N524" i="33" a="1"/>
  <c r="N524" i="33" s="1"/>
  <c r="O524" i="33" a="1"/>
  <c r="O524" i="33" s="1"/>
  <c r="M627" i="33" a="1"/>
  <c r="M627" i="33" s="1"/>
  <c r="J469" i="33" a="1"/>
  <c r="J469" i="33" s="1"/>
  <c r="P272" i="33" a="1"/>
  <c r="P272" i="33" s="1"/>
  <c r="P155" i="33" a="1"/>
  <c r="P155" i="33" s="1"/>
  <c r="J155" i="33" a="1"/>
  <c r="J155" i="33" s="1"/>
  <c r="N141" i="33" a="1"/>
  <c r="N141" i="33" s="1"/>
  <c r="M141" i="33" a="1"/>
  <c r="M141" i="33" s="1"/>
  <c r="N672" i="33" a="1"/>
  <c r="N672" i="33" s="1"/>
  <c r="O467" i="33" a="1"/>
  <c r="O467" i="33" s="1"/>
  <c r="J467" i="33" a="1"/>
  <c r="J467" i="33" s="1"/>
  <c r="P703" i="33" a="1"/>
  <c r="P703" i="33" s="1"/>
  <c r="E354" i="33" a="1"/>
  <c r="E354" i="33" s="1"/>
  <c r="C132" i="33" a="1"/>
  <c r="C132" i="33" s="1"/>
  <c r="K266" i="33" a="1"/>
  <c r="K266" i="33" s="1"/>
  <c r="P759" i="33" a="1"/>
  <c r="P759" i="33" s="1"/>
  <c r="M713" i="33" a="1"/>
  <c r="M713" i="33" s="1"/>
  <c r="C573" i="33" a="1"/>
  <c r="C573" i="33" s="1"/>
  <c r="G605" i="33" a="1"/>
  <c r="G605" i="33" s="1"/>
  <c r="O190" i="33" a="1"/>
  <c r="O190" i="33" s="1"/>
  <c r="O121" i="33" a="1"/>
  <c r="O121" i="33" s="1"/>
  <c r="C653" i="33" a="1"/>
  <c r="C653" i="33" s="1"/>
  <c r="O763" i="33" a="1"/>
  <c r="O763" i="33" s="1"/>
  <c r="P375" i="33" a="1"/>
  <c r="P375" i="33" s="1"/>
  <c r="P168" i="33" a="1"/>
  <c r="P168" i="33" s="1"/>
  <c r="J639" i="33" a="1"/>
  <c r="J639" i="33" s="1"/>
  <c r="P706" i="33" a="1"/>
  <c r="P706" i="33" s="1"/>
  <c r="J624" i="33" a="1"/>
  <c r="J624" i="33" s="1"/>
  <c r="D330" i="33" a="1"/>
  <c r="D330" i="33" s="1"/>
  <c r="J218" i="33" a="1"/>
  <c r="J218" i="33" s="1"/>
  <c r="D196" i="33" a="1"/>
  <c r="D196" i="33" s="1"/>
  <c r="D502" i="33" a="1"/>
  <c r="D502" i="33" s="1"/>
  <c r="I429" i="33" a="1"/>
  <c r="I429" i="33" s="1"/>
  <c r="O586" i="33" a="1"/>
  <c r="O586" i="33" s="1"/>
  <c r="K564" i="33" a="1"/>
  <c r="K564" i="33" s="1"/>
  <c r="D294" i="33" a="1"/>
  <c r="D294" i="33" s="1"/>
  <c r="I634" i="33" a="1"/>
  <c r="I634" i="33" s="1"/>
  <c r="I717" i="33" a="1"/>
  <c r="I717" i="33" s="1"/>
  <c r="O435" i="33" a="1"/>
  <c r="O435" i="33" s="1"/>
  <c r="E658" i="33" a="1"/>
  <c r="E658" i="33" s="1"/>
  <c r="L557" i="33" a="1"/>
  <c r="L557" i="33" s="1"/>
  <c r="O665" i="33" a="1"/>
  <c r="O665" i="33" s="1"/>
  <c r="P379" i="33" a="1"/>
  <c r="P379" i="33" s="1"/>
  <c r="P114" i="33" a="1"/>
  <c r="P114" i="33" s="1"/>
  <c r="D401" i="33" a="1"/>
  <c r="D401" i="33" s="1"/>
  <c r="O401" i="33" a="1"/>
  <c r="O401" i="33" s="1"/>
  <c r="K306" i="33" a="1"/>
  <c r="K306" i="33" s="1"/>
  <c r="J306" i="33" a="1"/>
  <c r="J306" i="33" s="1"/>
  <c r="J181" i="33" a="1"/>
  <c r="J181" i="33" s="1"/>
  <c r="C181" i="33" a="1"/>
  <c r="C181" i="33" s="1"/>
  <c r="M733" i="33" a="1"/>
  <c r="M733" i="33" s="1"/>
  <c r="C387" i="33" a="1"/>
  <c r="C387" i="33" s="1"/>
  <c r="E387" i="33" a="1"/>
  <c r="E387" i="33" s="1"/>
  <c r="E140" i="33" a="1"/>
  <c r="E140" i="33" s="1"/>
  <c r="O140" i="33" a="1"/>
  <c r="O140" i="33" s="1"/>
  <c r="G742" i="33" a="1"/>
  <c r="G742" i="33" s="1"/>
  <c r="L446" i="33" a="1"/>
  <c r="L446" i="33" s="1"/>
  <c r="I446" i="33" a="1"/>
  <c r="I446" i="33" s="1"/>
  <c r="J360" i="33" a="1"/>
  <c r="J360" i="33" s="1"/>
  <c r="K540" i="33" a="1"/>
  <c r="K540" i="33" s="1"/>
  <c r="I540" i="33" a="1"/>
  <c r="I540" i="33" s="1"/>
  <c r="K13" i="34" a="1"/>
  <c r="K13" i="34" s="1"/>
  <c r="M401" i="33" a="1"/>
  <c r="M401" i="33" s="1"/>
  <c r="L306" i="33" a="1"/>
  <c r="L306" i="33" s="1"/>
  <c r="K181" i="33" a="1"/>
  <c r="K181" i="33" s="1"/>
  <c r="C733" i="33" a="1"/>
  <c r="C733" i="33" s="1"/>
  <c r="K733" i="33" a="1"/>
  <c r="K733" i="33" s="1"/>
  <c r="D387" i="33" a="1"/>
  <c r="D387" i="33" s="1"/>
  <c r="P387" i="33" a="1"/>
  <c r="P387" i="33" s="1"/>
  <c r="D140" i="33" a="1"/>
  <c r="D140" i="33" s="1"/>
  <c r="L140" i="33" a="1"/>
  <c r="L140" i="33" s="1"/>
  <c r="K742" i="33" a="1"/>
  <c r="K742" i="33" s="1"/>
  <c r="C446" i="33" a="1"/>
  <c r="C446" i="33" s="1"/>
  <c r="M360" i="33" a="1"/>
  <c r="M360" i="33" s="1"/>
  <c r="K360" i="33" a="1"/>
  <c r="K360" i="33" s="1"/>
  <c r="N540" i="33" a="1"/>
  <c r="N540" i="33" s="1"/>
  <c r="M540" i="33" a="1"/>
  <c r="M540" i="33" s="1"/>
  <c r="D96" i="33" a="1"/>
  <c r="D96" i="33" s="1"/>
  <c r="N401" i="33" a="1"/>
  <c r="N401" i="33" s="1"/>
  <c r="E306" i="33" a="1"/>
  <c r="E306" i="33" s="1"/>
  <c r="O181" i="33" a="1"/>
  <c r="O181" i="33" s="1"/>
  <c r="I733" i="33" a="1"/>
  <c r="I733" i="33" s="1"/>
  <c r="N733" i="33" a="1"/>
  <c r="N733" i="33" s="1"/>
  <c r="G387" i="33" a="1"/>
  <c r="G387" i="33" s="1"/>
  <c r="P140" i="33" a="1"/>
  <c r="P140" i="33" s="1"/>
  <c r="N742" i="33" a="1"/>
  <c r="N742" i="33" s="1"/>
  <c r="J742" i="33" a="1"/>
  <c r="J742" i="33" s="1"/>
  <c r="D446" i="33" a="1"/>
  <c r="D446" i="33" s="1"/>
  <c r="L360" i="33" a="1"/>
  <c r="L360" i="33" s="1"/>
  <c r="I360" i="33" a="1"/>
  <c r="I360" i="33" s="1"/>
  <c r="E540" i="33" a="1"/>
  <c r="E540" i="33" s="1"/>
  <c r="E544" i="33" a="1"/>
  <c r="E544" i="33" s="1"/>
  <c r="O146" i="33" a="1"/>
  <c r="O146" i="33" s="1"/>
  <c r="E555" i="33" a="1"/>
  <c r="E555" i="33" s="1"/>
  <c r="O561" i="33" a="1"/>
  <c r="O561" i="33" s="1"/>
  <c r="J314" i="33" a="1"/>
  <c r="J314" i="33" s="1"/>
  <c r="E737" i="33" a="1"/>
  <c r="E737" i="33" s="1"/>
  <c r="M747" i="33" a="1"/>
  <c r="M747" i="33" s="1"/>
  <c r="J747" i="33" a="1"/>
  <c r="J747" i="33" s="1"/>
  <c r="O176" i="33" a="1"/>
  <c r="O176" i="33" s="1"/>
  <c r="E176" i="33" a="1"/>
  <c r="E176" i="33" s="1"/>
  <c r="I716" i="33" a="1"/>
  <c r="I716" i="33" s="1"/>
  <c r="G513" i="33" a="1"/>
  <c r="G513" i="33" s="1"/>
  <c r="I100" i="33" a="1"/>
  <c r="I100" i="33" s="1"/>
  <c r="M645" i="33" a="1"/>
  <c r="M645" i="33" s="1"/>
  <c r="M235" i="33" a="1"/>
  <c r="M235" i="33" s="1"/>
  <c r="L235" i="33" a="1"/>
  <c r="L235" i="33" s="1"/>
  <c r="L576" i="33" a="1"/>
  <c r="L576" i="33" s="1"/>
  <c r="N749" i="33" a="1"/>
  <c r="N749" i="33" s="1"/>
  <c r="M536" i="33" a="1"/>
  <c r="M536" i="33" s="1"/>
  <c r="P117" i="33" a="1"/>
  <c r="P117" i="33" s="1"/>
  <c r="I220" i="33" a="1"/>
  <c r="I220" i="33" s="1"/>
  <c r="L163" i="33" a="1"/>
  <c r="L163" i="33" s="1"/>
  <c r="I163" i="33" a="1"/>
  <c r="I163" i="33" s="1"/>
  <c r="D424" i="33" a="1"/>
  <c r="D424" i="33" s="1"/>
  <c r="P322" i="33" a="1"/>
  <c r="P322" i="33" s="1"/>
  <c r="I645" i="33" a="1"/>
  <c r="I645" i="33" s="1"/>
  <c r="N645" i="33" a="1"/>
  <c r="N645" i="33" s="1"/>
  <c r="G597" i="33" a="1"/>
  <c r="G597" i="33" s="1"/>
  <c r="P235" i="33" a="1"/>
  <c r="P235" i="33" s="1"/>
  <c r="D576" i="33" a="1"/>
  <c r="D576" i="33" s="1"/>
  <c r="O439" i="33" a="1"/>
  <c r="O439" i="33" s="1"/>
  <c r="I117" i="33" a="1"/>
  <c r="I117" i="33" s="1"/>
  <c r="G655" i="33" a="1"/>
  <c r="G655" i="33" s="1"/>
  <c r="O220" i="33" a="1"/>
  <c r="O220" i="33" s="1"/>
  <c r="N534" i="33" a="1"/>
  <c r="N534" i="33" s="1"/>
  <c r="L566" i="33" a="1"/>
  <c r="L566" i="33" s="1"/>
  <c r="E534" i="33" a="1"/>
  <c r="E534" i="33" s="1"/>
  <c r="P314" i="33" a="1"/>
  <c r="P314" i="33" s="1"/>
  <c r="K747" i="33" a="1"/>
  <c r="K747" i="33" s="1"/>
  <c r="C176" i="33" a="1"/>
  <c r="C176" i="33" s="1"/>
  <c r="E511" i="33" a="1"/>
  <c r="E511" i="33" s="1"/>
  <c r="E716" i="33" a="1"/>
  <c r="E716" i="33" s="1"/>
  <c r="D716" i="33" a="1"/>
  <c r="D716" i="33" s="1"/>
  <c r="C255" i="33" a="1"/>
  <c r="C255" i="33" s="1"/>
  <c r="J666" i="33" a="1"/>
  <c r="J666" i="33" s="1"/>
  <c r="O645" i="33" a="1"/>
  <c r="O645" i="33" s="1"/>
  <c r="G645" i="33" a="1"/>
  <c r="G645" i="33" s="1"/>
  <c r="E235" i="33" a="1"/>
  <c r="E235" i="33" s="1"/>
  <c r="M529" i="33" a="1"/>
  <c r="M529" i="33" s="1"/>
  <c r="P536" i="33" a="1"/>
  <c r="P536" i="33" s="1"/>
  <c r="E536" i="33" a="1"/>
  <c r="E536" i="33" s="1"/>
  <c r="C117" i="33" a="1"/>
  <c r="C117" i="33" s="1"/>
  <c r="N220" i="33" a="1"/>
  <c r="N220" i="33" s="1"/>
  <c r="K17" i="34" a="1"/>
  <c r="K17" i="34" s="1"/>
  <c r="N512" i="33" a="1"/>
  <c r="N512" i="33" s="1"/>
  <c r="K367" i="33" a="1"/>
  <c r="K367" i="33" s="1"/>
  <c r="L314" i="33" a="1"/>
  <c r="L314" i="33" s="1"/>
  <c r="G314" i="33" a="1"/>
  <c r="G314" i="33" s="1"/>
  <c r="L747" i="33" a="1"/>
  <c r="L747" i="33" s="1"/>
  <c r="G176" i="33" a="1"/>
  <c r="G176" i="33" s="1"/>
  <c r="N511" i="33" a="1"/>
  <c r="N511" i="33" s="1"/>
  <c r="L716" i="33" a="1"/>
  <c r="L716" i="33" s="1"/>
  <c r="P716" i="33" a="1"/>
  <c r="P716" i="33" s="1"/>
  <c r="P463" i="33" a="1"/>
  <c r="P463" i="33" s="1"/>
  <c r="M448" i="33" a="1"/>
  <c r="M448" i="33" s="1"/>
  <c r="C645" i="33" a="1"/>
  <c r="C645" i="33" s="1"/>
  <c r="P645" i="33" a="1"/>
  <c r="P645" i="33" s="1"/>
  <c r="K235" i="33" a="1"/>
  <c r="K235" i="33" s="1"/>
  <c r="E576" i="33" a="1"/>
  <c r="E576" i="33" s="1"/>
  <c r="G536" i="33" a="1"/>
  <c r="G536" i="33" s="1"/>
  <c r="O536" i="33" a="1"/>
  <c r="O536" i="33" s="1"/>
  <c r="J220" i="33" a="1"/>
  <c r="J220" i="33" s="1"/>
  <c r="K220" i="33" a="1"/>
  <c r="K220" i="33" s="1"/>
  <c r="D163" i="33" a="1"/>
  <c r="D163" i="33" s="1"/>
  <c r="P243" i="33" a="1"/>
  <c r="P243" i="33" s="1"/>
  <c r="N520" i="33" a="1"/>
  <c r="N520" i="33" s="1"/>
  <c r="P417" i="33" a="1"/>
  <c r="P417" i="33" s="1"/>
  <c r="O344" i="33" a="1"/>
  <c r="O344" i="33" s="1"/>
  <c r="N352" i="33" a="1"/>
  <c r="N352" i="33" s="1"/>
  <c r="O702" i="33" a="1"/>
  <c r="O702" i="33" s="1"/>
  <c r="D314" i="33" a="1"/>
  <c r="D314" i="33" s="1"/>
  <c r="I314" i="33" a="1"/>
  <c r="I314" i="33" s="1"/>
  <c r="D747" i="33" a="1"/>
  <c r="D747" i="33" s="1"/>
  <c r="E747" i="33" a="1"/>
  <c r="E747" i="33" s="1"/>
  <c r="L176" i="33" a="1"/>
  <c r="L176" i="33" s="1"/>
  <c r="J176" i="33" a="1"/>
  <c r="J176" i="33" s="1"/>
  <c r="G716" i="33" a="1"/>
  <c r="G716" i="33" s="1"/>
  <c r="O716" i="33" a="1"/>
  <c r="O716" i="33" s="1"/>
  <c r="J645" i="33" a="1"/>
  <c r="J645" i="33" s="1"/>
  <c r="N235" i="33" a="1"/>
  <c r="N235" i="33" s="1"/>
  <c r="J235" i="33" a="1"/>
  <c r="J235" i="33" s="1"/>
  <c r="O576" i="33" a="1"/>
  <c r="O576" i="33" s="1"/>
  <c r="K536" i="33" a="1"/>
  <c r="K536" i="33" s="1"/>
  <c r="N117" i="33" a="1"/>
  <c r="N117" i="33" s="1"/>
  <c r="C220" i="33" a="1"/>
  <c r="C220" i="33" s="1"/>
  <c r="C429" i="33" a="1"/>
  <c r="C429" i="33" s="1"/>
  <c r="O519" i="33" a="1"/>
  <c r="O519" i="33" s="1"/>
  <c r="L236" i="33" a="1"/>
  <c r="L236" i="33" s="1"/>
  <c r="O236" i="33" a="1"/>
  <c r="O236" i="33" s="1"/>
  <c r="D519" i="33" a="1"/>
  <c r="D519" i="33" s="1"/>
  <c r="G429" i="33" a="1"/>
  <c r="G429" i="33" s="1"/>
  <c r="M519" i="33" a="1"/>
  <c r="M519" i="33" s="1"/>
  <c r="N519" i="33" a="1"/>
  <c r="N519" i="33" s="1"/>
  <c r="E429" i="33" a="1"/>
  <c r="E429" i="33" s="1"/>
  <c r="L429" i="33" a="1"/>
  <c r="L429" i="33" s="1"/>
  <c r="D535" i="33" a="1"/>
  <c r="D535" i="33" s="1"/>
  <c r="J236" i="33" a="1"/>
  <c r="J236" i="33" s="1"/>
  <c r="O429" i="33" a="1"/>
  <c r="O429" i="33" s="1"/>
  <c r="M429" i="33" a="1"/>
  <c r="M429" i="33" s="1"/>
  <c r="M236" i="33" a="1"/>
  <c r="M236" i="33" s="1"/>
  <c r="N429" i="33" a="1"/>
  <c r="N429" i="33" s="1"/>
  <c r="K160" i="33" a="1"/>
  <c r="K160" i="33" s="1"/>
  <c r="E625" i="33" a="1"/>
  <c r="E625" i="33" s="1"/>
  <c r="O129" i="33" a="1"/>
  <c r="O129" i="33" s="1"/>
  <c r="L372" i="33" a="1"/>
  <c r="L372" i="33" s="1"/>
  <c r="P270" i="33" a="1"/>
  <c r="P270" i="33" s="1"/>
  <c r="N270" i="33" a="1"/>
  <c r="N270" i="33" s="1"/>
  <c r="E129" i="33" a="1"/>
  <c r="E129" i="33" s="1"/>
  <c r="L614" i="33" a="1"/>
  <c r="L614" i="33" s="1"/>
  <c r="I500" i="33" a="1"/>
  <c r="I500" i="33" s="1"/>
  <c r="K673" i="33" a="1"/>
  <c r="K673" i="33" s="1"/>
  <c r="P465" i="33" a="1"/>
  <c r="P465" i="33" s="1"/>
  <c r="G642" i="33" a="1"/>
  <c r="G642" i="33" s="1"/>
  <c r="N656" i="33" a="1"/>
  <c r="N656" i="33" s="1"/>
  <c r="E457" i="33" a="1"/>
  <c r="E457" i="33" s="1"/>
  <c r="P659" i="33" a="1"/>
  <c r="P659" i="33" s="1"/>
  <c r="P214" i="33" a="1"/>
  <c r="P214" i="33" s="1"/>
  <c r="O614" i="33" a="1"/>
  <c r="O614" i="33" s="1"/>
  <c r="O642" i="33" a="1"/>
  <c r="O642" i="33" s="1"/>
  <c r="C642" i="33" a="1"/>
  <c r="C642" i="33" s="1"/>
  <c r="G656" i="33" a="1"/>
  <c r="G656" i="33" s="1"/>
  <c r="I457" i="33" a="1"/>
  <c r="I457" i="33" s="1"/>
  <c r="J478" i="33" a="1"/>
  <c r="J478" i="33" s="1"/>
  <c r="D174" i="33" a="1"/>
  <c r="D174" i="33" s="1"/>
  <c r="M497" i="33" a="1"/>
  <c r="M497" i="33" s="1"/>
  <c r="G270" i="33" a="1"/>
  <c r="G270" i="33" s="1"/>
  <c r="N129" i="33" a="1"/>
  <c r="N129" i="33" s="1"/>
  <c r="E500" i="33" a="1"/>
  <c r="E500" i="33" s="1"/>
  <c r="I270" i="33" a="1"/>
  <c r="I270" i="33" s="1"/>
  <c r="P129" i="33" a="1"/>
  <c r="P129" i="33" s="1"/>
  <c r="M614" i="33" a="1"/>
  <c r="M614" i="33" s="1"/>
  <c r="J372" i="33" a="1"/>
  <c r="J372" i="33" s="1"/>
  <c r="J465" i="33" a="1"/>
  <c r="J465" i="33" s="1"/>
  <c r="N642" i="33" a="1"/>
  <c r="N642" i="33" s="1"/>
  <c r="E641" i="33" a="1"/>
  <c r="E641" i="33" s="1"/>
  <c r="P656" i="33" a="1"/>
  <c r="P656" i="33" s="1"/>
  <c r="P457" i="33" a="1"/>
  <c r="P457" i="33" s="1"/>
  <c r="N478" i="33" a="1"/>
  <c r="N478" i="33" s="1"/>
  <c r="O174" i="33" a="1"/>
  <c r="O174" i="33" s="1"/>
  <c r="O270" i="33" a="1"/>
  <c r="O270" i="33" s="1"/>
  <c r="P614" i="33" a="1"/>
  <c r="P614" i="33" s="1"/>
  <c r="C614" i="33" a="1"/>
  <c r="C614" i="33" s="1"/>
  <c r="O372" i="33" a="1"/>
  <c r="O372" i="33" s="1"/>
  <c r="D465" i="33" a="1"/>
  <c r="D465" i="33" s="1"/>
  <c r="E465" i="33" a="1"/>
  <c r="E465" i="33" s="1"/>
  <c r="L642" i="33" a="1"/>
  <c r="L642" i="33" s="1"/>
  <c r="M641" i="33" a="1"/>
  <c r="M641" i="33" s="1"/>
  <c r="O656" i="33" a="1"/>
  <c r="O656" i="33" s="1"/>
  <c r="K656" i="33" a="1"/>
  <c r="K656" i="33" s="1"/>
  <c r="O318" i="33" a="1"/>
  <c r="O318" i="33" s="1"/>
  <c r="G174" i="33" a="1"/>
  <c r="G174" i="33" s="1"/>
  <c r="E490" i="33" a="1"/>
  <c r="E490" i="33" s="1"/>
  <c r="E318" i="33" a="1"/>
  <c r="E318" i="33" s="1"/>
  <c r="I490" i="33" a="1"/>
  <c r="I490" i="33" s="1"/>
  <c r="P700" i="33" a="1"/>
  <c r="P700" i="33" s="1"/>
  <c r="M270" i="33" a="1"/>
  <c r="M270" i="33" s="1"/>
  <c r="I642" i="33" a="1"/>
  <c r="I642" i="33" s="1"/>
  <c r="L270" i="33" a="1"/>
  <c r="L270" i="33" s="1"/>
  <c r="J270" i="33" a="1"/>
  <c r="J270" i="33" s="1"/>
  <c r="D129" i="33" a="1"/>
  <c r="D129" i="33" s="1"/>
  <c r="I614" i="33" a="1"/>
  <c r="I614" i="33" s="1"/>
  <c r="O500" i="33" a="1"/>
  <c r="O500" i="33" s="1"/>
  <c r="P372" i="33" a="1"/>
  <c r="P372" i="33" s="1"/>
  <c r="L673" i="33" a="1"/>
  <c r="L673" i="33" s="1"/>
  <c r="K465" i="33" a="1"/>
  <c r="K465" i="33" s="1"/>
  <c r="G465" i="33" a="1"/>
  <c r="G465" i="33" s="1"/>
  <c r="P642" i="33" a="1"/>
  <c r="P642" i="33" s="1"/>
  <c r="L641" i="33" a="1"/>
  <c r="L641" i="33" s="1"/>
  <c r="E656" i="33" a="1"/>
  <c r="E656" i="33" s="1"/>
  <c r="L656" i="33" a="1"/>
  <c r="L656" i="33" s="1"/>
  <c r="N318" i="33" a="1"/>
  <c r="N318" i="33" s="1"/>
  <c r="K631" i="33" a="1"/>
  <c r="K631" i="33" s="1"/>
  <c r="D743" i="33" a="1"/>
  <c r="D743" i="33" s="1"/>
  <c r="E270" i="33" a="1"/>
  <c r="E270" i="33" s="1"/>
  <c r="D614" i="33" a="1"/>
  <c r="D614" i="33" s="1"/>
  <c r="C500" i="33" a="1"/>
  <c r="C500" i="33" s="1"/>
  <c r="N673" i="33" a="1"/>
  <c r="N673" i="33" s="1"/>
  <c r="C641" i="33" a="1"/>
  <c r="C641" i="33" s="1"/>
  <c r="C270" i="33" a="1"/>
  <c r="C270" i="33" s="1"/>
  <c r="D270" i="33" a="1"/>
  <c r="D270" i="33" s="1"/>
  <c r="N614" i="33" a="1"/>
  <c r="N614" i="33" s="1"/>
  <c r="P500" i="33" a="1"/>
  <c r="P500" i="33" s="1"/>
  <c r="G372" i="33" a="1"/>
  <c r="G372" i="33" s="1"/>
  <c r="M465" i="33" a="1"/>
  <c r="M465" i="33" s="1"/>
  <c r="C465" i="33" a="1"/>
  <c r="C465" i="33" s="1"/>
  <c r="M642" i="33" a="1"/>
  <c r="M642" i="33" s="1"/>
  <c r="D641" i="33" a="1"/>
  <c r="D641" i="33" s="1"/>
  <c r="J656" i="33" a="1"/>
  <c r="J656" i="33" s="1"/>
  <c r="N457" i="33" a="1"/>
  <c r="N457" i="33" s="1"/>
  <c r="G631" i="33" a="1"/>
  <c r="G631" i="33" s="1"/>
  <c r="P743" i="33" a="1"/>
  <c r="P743" i="33" s="1"/>
  <c r="C369" i="33" a="1"/>
  <c r="C369" i="33" s="1"/>
  <c r="I172" i="33" a="1"/>
  <c r="I172" i="33" s="1"/>
  <c r="N418" i="33" a="1"/>
  <c r="N418" i="33" s="1"/>
  <c r="K273" i="33" a="1"/>
  <c r="K273" i="33" s="1"/>
  <c r="E556" i="33" a="1"/>
  <c r="E556" i="33" s="1"/>
  <c r="E632" i="33" a="1"/>
  <c r="E632" i="33" s="1"/>
  <c r="D236" i="33" a="1"/>
  <c r="D236" i="33" s="1"/>
  <c r="J202" i="33" a="1"/>
  <c r="J202" i="33" s="1"/>
  <c r="K347" i="33" a="1"/>
  <c r="K347" i="33" s="1"/>
  <c r="J519" i="33" a="1"/>
  <c r="J519" i="33" s="1"/>
  <c r="G625" i="33" a="1"/>
  <c r="G625" i="33" s="1"/>
  <c r="L434" i="33" a="1"/>
  <c r="L434" i="33" s="1"/>
  <c r="E535" i="33" a="1"/>
  <c r="E535" i="33" s="1"/>
  <c r="D164" i="33" a="1"/>
  <c r="D164" i="33" s="1"/>
  <c r="D253" i="33" a="1"/>
  <c r="D253" i="33" s="1"/>
  <c r="G347" i="33" a="1"/>
  <c r="G347" i="33" s="1"/>
  <c r="O453" i="33" a="1"/>
  <c r="O453" i="33" s="1"/>
  <c r="C625" i="33" a="1"/>
  <c r="C625" i="33" s="1"/>
  <c r="O409" i="33" a="1"/>
  <c r="O409" i="33" s="1"/>
  <c r="E404" i="33" a="1"/>
  <c r="E404" i="33" s="1"/>
  <c r="E164" i="33" a="1"/>
  <c r="E164" i="33" s="1"/>
  <c r="N730" i="33" a="1"/>
  <c r="N730" i="33" s="1"/>
  <c r="N402" i="33" a="1"/>
  <c r="N402" i="33" s="1"/>
  <c r="G236" i="33" a="1"/>
  <c r="G236" i="33" s="1"/>
  <c r="D437" i="33" a="1"/>
  <c r="D437" i="33" s="1"/>
  <c r="C519" i="33" a="1"/>
  <c r="C519" i="33" s="1"/>
  <c r="L262" i="33" a="1"/>
  <c r="L262" i="33" s="1"/>
  <c r="G409" i="33" a="1"/>
  <c r="G409" i="33" s="1"/>
  <c r="D234" i="33" a="1"/>
  <c r="D234" i="33" s="1"/>
  <c r="C535" i="33" a="1"/>
  <c r="C535" i="33" s="1"/>
  <c r="D122" i="33" a="1"/>
  <c r="D122" i="33" s="1"/>
  <c r="N392" i="33" a="1"/>
  <c r="N392" i="33" s="1"/>
  <c r="C348" i="33" a="1"/>
  <c r="C348" i="33" s="1"/>
  <c r="P402" i="33" a="1"/>
  <c r="P402" i="33" s="1"/>
  <c r="K236" i="33" a="1"/>
  <c r="K236" i="33" s="1"/>
  <c r="D514" i="33" a="1"/>
  <c r="D514" i="33" s="1"/>
  <c r="G556" i="33" a="1"/>
  <c r="G556" i="33" s="1"/>
  <c r="L519" i="33" a="1"/>
  <c r="L519" i="33" s="1"/>
  <c r="P721" i="33" a="1"/>
  <c r="P721" i="33" s="1"/>
  <c r="K332" i="33" a="1"/>
  <c r="K332" i="33" s="1"/>
  <c r="K169" i="33" a="1"/>
  <c r="K169" i="33" s="1"/>
  <c r="D160" i="33" a="1"/>
  <c r="D160" i="33" s="1"/>
  <c r="C409" i="33" a="1"/>
  <c r="C409" i="33" s="1"/>
  <c r="G229" i="33" a="1"/>
  <c r="G229" i="33" s="1"/>
  <c r="I335" i="33" a="1"/>
  <c r="I335" i="33" s="1"/>
  <c r="E172" i="33" a="1"/>
  <c r="E172" i="33" s="1"/>
  <c r="L345" i="33" a="1"/>
  <c r="L345" i="33" s="1"/>
  <c r="O501" i="33" a="1"/>
  <c r="O501" i="33" s="1"/>
  <c r="D332" i="33" a="1"/>
  <c r="D332" i="33" s="1"/>
  <c r="D150" i="33" a="1"/>
  <c r="D150" i="33" s="1"/>
  <c r="L399" i="33" a="1"/>
  <c r="L399" i="33" s="1"/>
  <c r="L229" i="33" a="1"/>
  <c r="L229" i="33" s="1"/>
  <c r="C128" i="33" a="1"/>
  <c r="C128" i="33" s="1"/>
  <c r="I236" i="33" a="1"/>
  <c r="I236" i="33" s="1"/>
  <c r="G444" i="33" a="1"/>
  <c r="G444" i="33" s="1"/>
  <c r="I519" i="33" a="1"/>
  <c r="I519" i="33" s="1"/>
  <c r="J625" i="33" a="1"/>
  <c r="J625" i="33" s="1"/>
  <c r="P102" i="33" a="1"/>
  <c r="P102" i="33" s="1"/>
  <c r="M392" i="33" a="1"/>
  <c r="M392" i="33" s="1"/>
  <c r="C404" i="33" a="1"/>
  <c r="C404" i="33" s="1"/>
  <c r="N122" i="33" a="1"/>
  <c r="N122" i="33" s="1"/>
  <c r="D399" i="33" a="1"/>
  <c r="D399" i="33" s="1"/>
  <c r="L348" i="33" a="1"/>
  <c r="L348" i="33" s="1"/>
  <c r="G164" i="33" a="1"/>
  <c r="G164" i="33" s="1"/>
  <c r="M164" i="33" a="1"/>
  <c r="M164" i="33" s="1"/>
  <c r="O283" i="33" a="1"/>
  <c r="O283" i="33" s="1"/>
  <c r="D229" i="33" a="1"/>
  <c r="D229" i="33" s="1"/>
  <c r="I730" i="33" a="1"/>
  <c r="I730" i="33" s="1"/>
  <c r="K128" i="33" a="1"/>
  <c r="K128" i="33" s="1"/>
  <c r="O253" i="33" a="1"/>
  <c r="O253" i="33" s="1"/>
  <c r="C725" i="33" a="1"/>
  <c r="C725" i="33" s="1"/>
  <c r="M402" i="33" a="1"/>
  <c r="M402" i="33" s="1"/>
  <c r="L202" i="33" a="1"/>
  <c r="L202" i="33" s="1"/>
  <c r="P444" i="33" a="1"/>
  <c r="P444" i="33" s="1"/>
  <c r="L347" i="33" a="1"/>
  <c r="L347" i="33" s="1"/>
  <c r="C347" i="33" a="1"/>
  <c r="C347" i="33" s="1"/>
  <c r="K172" i="33" a="1"/>
  <c r="K172" i="33" s="1"/>
  <c r="N172" i="33" a="1"/>
  <c r="N172" i="33" s="1"/>
  <c r="M437" i="33" a="1"/>
  <c r="M437" i="33" s="1"/>
  <c r="P556" i="33" a="1"/>
  <c r="P556" i="33" s="1"/>
  <c r="L556" i="33" a="1"/>
  <c r="L556" i="33" s="1"/>
  <c r="L289" i="33" a="1"/>
  <c r="L289" i="33" s="1"/>
  <c r="D345" i="33" a="1"/>
  <c r="D345" i="33" s="1"/>
  <c r="E721" i="33" a="1"/>
  <c r="E721" i="33" s="1"/>
  <c r="M332" i="33" a="1"/>
  <c r="M332" i="33" s="1"/>
  <c r="O332" i="33" a="1"/>
  <c r="O332" i="33" s="1"/>
  <c r="G453" i="33" a="1"/>
  <c r="G453" i="33" s="1"/>
  <c r="N262" i="33" a="1"/>
  <c r="N262" i="33" s="1"/>
  <c r="J187" i="33" a="1"/>
  <c r="J187" i="33" s="1"/>
  <c r="I311" i="33" a="1"/>
  <c r="I311" i="33" s="1"/>
  <c r="E392" i="33" a="1"/>
  <c r="E392" i="33" s="1"/>
  <c r="G122" i="33" a="1"/>
  <c r="G122" i="33" s="1"/>
  <c r="E348" i="33" a="1"/>
  <c r="E348" i="33" s="1"/>
  <c r="J164" i="33" a="1"/>
  <c r="J164" i="33" s="1"/>
  <c r="N283" i="33" a="1"/>
  <c r="N283" i="33" s="1"/>
  <c r="J229" i="33" a="1"/>
  <c r="J229" i="33" s="1"/>
  <c r="K730" i="33" a="1"/>
  <c r="K730" i="33" s="1"/>
  <c r="O128" i="33" a="1"/>
  <c r="O128" i="33" s="1"/>
  <c r="P128" i="33" a="1"/>
  <c r="P128" i="33" s="1"/>
  <c r="N708" i="33" a="1"/>
  <c r="N708" i="33" s="1"/>
  <c r="K725" i="33" a="1"/>
  <c r="K725" i="33" s="1"/>
  <c r="D402" i="33" a="1"/>
  <c r="D402" i="33" s="1"/>
  <c r="M202" i="33" a="1"/>
  <c r="M202" i="33" s="1"/>
  <c r="J444" i="33" a="1"/>
  <c r="J444" i="33" s="1"/>
  <c r="P347" i="33" a="1"/>
  <c r="P347" i="33" s="1"/>
  <c r="I347" i="33" a="1"/>
  <c r="I347" i="33" s="1"/>
  <c r="L313" i="33" a="1"/>
  <c r="L313" i="33" s="1"/>
  <c r="L172" i="33" a="1"/>
  <c r="L172" i="33" s="1"/>
  <c r="G172" i="33" a="1"/>
  <c r="G172" i="33" s="1"/>
  <c r="I437" i="33" a="1"/>
  <c r="I437" i="33" s="1"/>
  <c r="G437" i="33" a="1"/>
  <c r="G437" i="33" s="1"/>
  <c r="J556" i="33" a="1"/>
  <c r="J556" i="33" s="1"/>
  <c r="G345" i="33" a="1"/>
  <c r="G345" i="33" s="1"/>
  <c r="I612" i="33" a="1"/>
  <c r="I612" i="33" s="1"/>
  <c r="D721" i="33" a="1"/>
  <c r="D721" i="33" s="1"/>
  <c r="D413" i="33" a="1"/>
  <c r="D413" i="33" s="1"/>
  <c r="P332" i="33" a="1"/>
  <c r="P332" i="33" s="1"/>
  <c r="J453" i="33" a="1"/>
  <c r="J453" i="33" s="1"/>
  <c r="M262" i="33" a="1"/>
  <c r="M262" i="33" s="1"/>
  <c r="I187" i="33" a="1"/>
  <c r="I187" i="33" s="1"/>
  <c r="C311" i="33" a="1"/>
  <c r="C311" i="33" s="1"/>
  <c r="D671" i="33" a="1"/>
  <c r="D671" i="33" s="1"/>
  <c r="G404" i="33" a="1"/>
  <c r="G404" i="33" s="1"/>
  <c r="I102" i="33" a="1"/>
  <c r="I102" i="33" s="1"/>
  <c r="D224" i="33" a="1"/>
  <c r="D224" i="33" s="1"/>
  <c r="K671" i="33" a="1"/>
  <c r="K671" i="33" s="1"/>
  <c r="K309" i="33" a="1"/>
  <c r="K309" i="33" s="1"/>
  <c r="P404" i="33" a="1"/>
  <c r="P404" i="33" s="1"/>
  <c r="L122" i="33" a="1"/>
  <c r="L122" i="33" s="1"/>
  <c r="E122" i="33" a="1"/>
  <c r="E122" i="33" s="1"/>
  <c r="G443" i="33" a="1"/>
  <c r="G443" i="33" s="1"/>
  <c r="L164" i="33" a="1"/>
  <c r="L164" i="33" s="1"/>
  <c r="C164" i="33" a="1"/>
  <c r="C164" i="33" s="1"/>
  <c r="P283" i="33" a="1"/>
  <c r="P283" i="33" s="1"/>
  <c r="K229" i="33" a="1"/>
  <c r="K229" i="33" s="1"/>
  <c r="I640" i="33" a="1"/>
  <c r="I640" i="33" s="1"/>
  <c r="G128" i="33" a="1"/>
  <c r="G128" i="33" s="1"/>
  <c r="J128" i="33" a="1"/>
  <c r="J128" i="33" s="1"/>
  <c r="E708" i="33" a="1"/>
  <c r="E708" i="33" s="1"/>
  <c r="C402" i="33" a="1"/>
  <c r="C402" i="33" s="1"/>
  <c r="E301" i="33" a="1"/>
  <c r="E301" i="33" s="1"/>
  <c r="G202" i="33" a="1"/>
  <c r="G202" i="33" s="1"/>
  <c r="K444" i="33" a="1"/>
  <c r="K444" i="33" s="1"/>
  <c r="I444" i="33" a="1"/>
  <c r="I444" i="33" s="1"/>
  <c r="M347" i="33" a="1"/>
  <c r="M347" i="33" s="1"/>
  <c r="O347" i="33" a="1"/>
  <c r="O347" i="33" s="1"/>
  <c r="M313" i="33" a="1"/>
  <c r="M313" i="33" s="1"/>
  <c r="P172" i="33" a="1"/>
  <c r="P172" i="33" s="1"/>
  <c r="C172" i="33" a="1"/>
  <c r="C172" i="33" s="1"/>
  <c r="K437" i="33" a="1"/>
  <c r="K437" i="33" s="1"/>
  <c r="P437" i="33" a="1"/>
  <c r="P437" i="33" s="1"/>
  <c r="C556" i="33" a="1"/>
  <c r="C556" i="33" s="1"/>
  <c r="P345" i="33" a="1"/>
  <c r="P345" i="33" s="1"/>
  <c r="K612" i="33" a="1"/>
  <c r="K612" i="33" s="1"/>
  <c r="K721" i="33" a="1"/>
  <c r="K721" i="33" s="1"/>
  <c r="C332" i="33" a="1"/>
  <c r="C332" i="33" s="1"/>
  <c r="M453" i="33" a="1"/>
  <c r="M453" i="33" s="1"/>
  <c r="K187" i="33" a="1"/>
  <c r="K187" i="33" s="1"/>
  <c r="L311" i="33" a="1"/>
  <c r="L311" i="33" s="1"/>
  <c r="E681" i="33" a="1"/>
  <c r="E681" i="33" s="1"/>
  <c r="P224" i="33" a="1"/>
  <c r="P224" i="33" s="1"/>
  <c r="G309" i="33" a="1"/>
  <c r="G309" i="33" s="1"/>
  <c r="L309" i="33" a="1"/>
  <c r="L309" i="33" s="1"/>
  <c r="K122" i="33" a="1"/>
  <c r="K122" i="33" s="1"/>
  <c r="I122" i="33" a="1"/>
  <c r="I122" i="33" s="1"/>
  <c r="M443" i="33" a="1"/>
  <c r="M443" i="33" s="1"/>
  <c r="N164" i="33" a="1"/>
  <c r="N164" i="33" s="1"/>
  <c r="J147" i="33" a="1"/>
  <c r="J147" i="33" s="1"/>
  <c r="K283" i="33" a="1"/>
  <c r="K283" i="33" s="1"/>
  <c r="M229" i="33" a="1"/>
  <c r="M229" i="33" s="1"/>
  <c r="G162" i="33" a="1"/>
  <c r="G162" i="33" s="1"/>
  <c r="M640" i="33" a="1"/>
  <c r="M640" i="33" s="1"/>
  <c r="I128" i="33" a="1"/>
  <c r="I128" i="33" s="1"/>
  <c r="L128" i="33" a="1"/>
  <c r="L128" i="33" s="1"/>
  <c r="C328" i="33" a="1"/>
  <c r="C328" i="33" s="1"/>
  <c r="G402" i="33" a="1"/>
  <c r="G402" i="33" s="1"/>
  <c r="K202" i="33" a="1"/>
  <c r="K202" i="33" s="1"/>
  <c r="M444" i="33" a="1"/>
  <c r="M444" i="33" s="1"/>
  <c r="N444" i="33" a="1"/>
  <c r="N444" i="33" s="1"/>
  <c r="E347" i="33" a="1"/>
  <c r="E347" i="33" s="1"/>
  <c r="K313" i="33" a="1"/>
  <c r="K313" i="33" s="1"/>
  <c r="O172" i="33" a="1"/>
  <c r="O172" i="33" s="1"/>
  <c r="D184" i="33" a="1"/>
  <c r="D184" i="33" s="1"/>
  <c r="C437" i="33" a="1"/>
  <c r="C437" i="33" s="1"/>
  <c r="L437" i="33" a="1"/>
  <c r="L437" i="33" s="1"/>
  <c r="I556" i="33" a="1"/>
  <c r="I556" i="33" s="1"/>
  <c r="P418" i="33" a="1"/>
  <c r="P418" i="33" s="1"/>
  <c r="O739" i="33" a="1"/>
  <c r="O739" i="33" s="1"/>
  <c r="D487" i="33" a="1"/>
  <c r="D487" i="33" s="1"/>
  <c r="I721" i="33" a="1"/>
  <c r="I721" i="33" s="1"/>
  <c r="G721" i="33" a="1"/>
  <c r="G721" i="33" s="1"/>
  <c r="E461" i="33" a="1"/>
  <c r="E461" i="33" s="1"/>
  <c r="J332" i="33" a="1"/>
  <c r="J332" i="33" s="1"/>
  <c r="N453" i="33" a="1"/>
  <c r="N453" i="33" s="1"/>
  <c r="G187" i="33" a="1"/>
  <c r="G187" i="33" s="1"/>
  <c r="G311" i="33" a="1"/>
  <c r="G311" i="33" s="1"/>
  <c r="J681" i="33" a="1"/>
  <c r="J681" i="33" s="1"/>
  <c r="N102" i="33" a="1"/>
  <c r="N102" i="33" s="1"/>
  <c r="M399" i="33" a="1"/>
  <c r="M399" i="33" s="1"/>
  <c r="O102" i="33" a="1"/>
  <c r="O102" i="33" s="1"/>
  <c r="K150" i="33" a="1"/>
  <c r="K150" i="33" s="1"/>
  <c r="C671" i="33" a="1"/>
  <c r="C671" i="33" s="1"/>
  <c r="C102" i="33" a="1"/>
  <c r="C102" i="33" s="1"/>
  <c r="L150" i="33" a="1"/>
  <c r="L150" i="33" s="1"/>
  <c r="N671" i="33" a="1"/>
  <c r="N671" i="33" s="1"/>
  <c r="I309" i="33" a="1"/>
  <c r="I309" i="33" s="1"/>
  <c r="M122" i="33" a="1"/>
  <c r="M122" i="33" s="1"/>
  <c r="P122" i="33" a="1"/>
  <c r="P122" i="33" s="1"/>
  <c r="I443" i="33" a="1"/>
  <c r="I443" i="33" s="1"/>
  <c r="P164" i="33" a="1"/>
  <c r="P164" i="33" s="1"/>
  <c r="I147" i="33" a="1"/>
  <c r="I147" i="33" s="1"/>
  <c r="O229" i="33" a="1"/>
  <c r="O229" i="33" s="1"/>
  <c r="N229" i="33" a="1"/>
  <c r="N229" i="33" s="1"/>
  <c r="E162" i="33" a="1"/>
  <c r="E162" i="33" s="1"/>
  <c r="D128" i="33" a="1"/>
  <c r="D128" i="33" s="1"/>
  <c r="N128" i="33" a="1"/>
  <c r="N128" i="33" s="1"/>
  <c r="L402" i="33" a="1"/>
  <c r="L402" i="33" s="1"/>
  <c r="K402" i="33" a="1"/>
  <c r="K402" i="33" s="1"/>
  <c r="C444" i="33" a="1"/>
  <c r="C444" i="33" s="1"/>
  <c r="E444" i="33" a="1"/>
  <c r="E444" i="33" s="1"/>
  <c r="J347" i="33" a="1"/>
  <c r="J347" i="33" s="1"/>
  <c r="N313" i="33" a="1"/>
  <c r="N313" i="33" s="1"/>
  <c r="D172" i="33" a="1"/>
  <c r="D172" i="33" s="1"/>
  <c r="L184" i="33" a="1"/>
  <c r="L184" i="33" s="1"/>
  <c r="O437" i="33" a="1"/>
  <c r="O437" i="33" s="1"/>
  <c r="J437" i="33" a="1"/>
  <c r="J437" i="33" s="1"/>
  <c r="N556" i="33" a="1"/>
  <c r="N556" i="33" s="1"/>
  <c r="O418" i="33" a="1"/>
  <c r="O418" i="33" s="1"/>
  <c r="E125" i="33" a="1"/>
  <c r="E125" i="33" s="1"/>
  <c r="I739" i="33" a="1"/>
  <c r="I739" i="33" s="1"/>
  <c r="I487" i="33" a="1"/>
  <c r="I487" i="33" s="1"/>
  <c r="J345" i="33" a="1"/>
  <c r="J345" i="33" s="1"/>
  <c r="J721" i="33" a="1"/>
  <c r="J721" i="33" s="1"/>
  <c r="C721" i="33" a="1"/>
  <c r="C721" i="33" s="1"/>
  <c r="N332" i="33" a="1"/>
  <c r="N332" i="33" s="1"/>
  <c r="P531" i="33" a="1"/>
  <c r="P531" i="33" s="1"/>
  <c r="D187" i="33" a="1"/>
  <c r="D187" i="33" s="1"/>
  <c r="P311" i="33" a="1"/>
  <c r="P311" i="33" s="1"/>
  <c r="D681" i="33" a="1"/>
  <c r="D681" i="33" s="1"/>
  <c r="K19" i="34" a="1"/>
  <c r="K19" i="34" s="1"/>
  <c r="E150" i="33" a="1"/>
  <c r="E150" i="33" s="1"/>
  <c r="O392" i="33" a="1"/>
  <c r="O392" i="33" s="1"/>
  <c r="C122" i="33" a="1"/>
  <c r="C122" i="33" s="1"/>
  <c r="J122" i="33" a="1"/>
  <c r="J122" i="33" s="1"/>
  <c r="I164" i="33" a="1"/>
  <c r="I164" i="33" s="1"/>
  <c r="K147" i="33" a="1"/>
  <c r="K147" i="33" s="1"/>
  <c r="E229" i="33" a="1"/>
  <c r="E229" i="33" s="1"/>
  <c r="I229" i="33" a="1"/>
  <c r="I229" i="33" s="1"/>
  <c r="C162" i="33" a="1"/>
  <c r="C162" i="33" s="1"/>
  <c r="N545" i="33" a="1"/>
  <c r="N545" i="33" s="1"/>
  <c r="M128" i="33" a="1"/>
  <c r="M128" i="33" s="1"/>
  <c r="I402" i="33" a="1"/>
  <c r="I402" i="33" s="1"/>
  <c r="O402" i="33" a="1"/>
  <c r="O402" i="33" s="1"/>
  <c r="D444" i="33" a="1"/>
  <c r="D444" i="33" s="1"/>
  <c r="L444" i="33" a="1"/>
  <c r="L444" i="33" s="1"/>
  <c r="D347" i="33" a="1"/>
  <c r="D347" i="33" s="1"/>
  <c r="G594" i="33" a="1"/>
  <c r="G594" i="33" s="1"/>
  <c r="G662" i="33" a="1"/>
  <c r="G662" i="33" s="1"/>
  <c r="E313" i="33" a="1"/>
  <c r="E313" i="33" s="1"/>
  <c r="J172" i="33" a="1"/>
  <c r="J172" i="33" s="1"/>
  <c r="E437" i="33" a="1"/>
  <c r="E437" i="33" s="1"/>
  <c r="D556" i="33" a="1"/>
  <c r="D556" i="33" s="1"/>
  <c r="M556" i="33" a="1"/>
  <c r="M556" i="33" s="1"/>
  <c r="L418" i="33" a="1"/>
  <c r="L418" i="33" s="1"/>
  <c r="I345" i="33" a="1"/>
  <c r="I345" i="33" s="1"/>
  <c r="N721" i="33" a="1"/>
  <c r="N721" i="33" s="1"/>
  <c r="L721" i="33" a="1"/>
  <c r="L721" i="33" s="1"/>
  <c r="E332" i="33" a="1"/>
  <c r="E332" i="33" s="1"/>
  <c r="I332" i="33" a="1"/>
  <c r="I332" i="33" s="1"/>
  <c r="G425" i="33" a="1"/>
  <c r="G425" i="33" s="1"/>
  <c r="N187" i="33" a="1"/>
  <c r="N187" i="33" s="1"/>
  <c r="K317" i="33" a="1"/>
  <c r="K317" i="33" s="1"/>
  <c r="O681" i="33" a="1"/>
  <c r="O681" i="33" s="1"/>
  <c r="P443" i="33" a="1"/>
  <c r="P443" i="33" s="1"/>
  <c r="K164" i="33" a="1"/>
  <c r="K164" i="33" s="1"/>
  <c r="J150" i="33" a="1"/>
  <c r="J150" i="33" s="1"/>
  <c r="C392" i="33" a="1"/>
  <c r="C392" i="33" s="1"/>
  <c r="O122" i="33" a="1"/>
  <c r="O122" i="33" s="1"/>
  <c r="J399" i="33" a="1"/>
  <c r="J399" i="33" s="1"/>
  <c r="O348" i="33" a="1"/>
  <c r="O348" i="33" s="1"/>
  <c r="O164" i="33" a="1"/>
  <c r="O164" i="33" s="1"/>
  <c r="P229" i="33" a="1"/>
  <c r="P229" i="33" s="1"/>
  <c r="C229" i="33" a="1"/>
  <c r="C229" i="33" s="1"/>
  <c r="L730" i="33" a="1"/>
  <c r="L730" i="33" s="1"/>
  <c r="C545" i="33" a="1"/>
  <c r="C545" i="33" s="1"/>
  <c r="E128" i="33" a="1"/>
  <c r="E128" i="33" s="1"/>
  <c r="D273" i="33" a="1"/>
  <c r="D273" i="33" s="1"/>
  <c r="O335" i="33" a="1"/>
  <c r="O335" i="33" s="1"/>
  <c r="J402" i="33" a="1"/>
  <c r="J402" i="33" s="1"/>
  <c r="E402" i="33" a="1"/>
  <c r="E402" i="33" s="1"/>
  <c r="D202" i="33" a="1"/>
  <c r="D202" i="33" s="1"/>
  <c r="J514" i="33" a="1"/>
  <c r="J514" i="33" s="1"/>
  <c r="O444" i="33" a="1"/>
  <c r="O444" i="33" s="1"/>
  <c r="N347" i="33" a="1"/>
  <c r="N347" i="33" s="1"/>
  <c r="L662" i="33" a="1"/>
  <c r="L662" i="33" s="1"/>
  <c r="C313" i="33" a="1"/>
  <c r="C313" i="33" s="1"/>
  <c r="M172" i="33" a="1"/>
  <c r="M172" i="33" s="1"/>
  <c r="N437" i="33" a="1"/>
  <c r="N437" i="33" s="1"/>
  <c r="O556" i="33" a="1"/>
  <c r="O556" i="33" s="1"/>
  <c r="K556" i="33" a="1"/>
  <c r="K556" i="33" s="1"/>
  <c r="D418" i="33" a="1"/>
  <c r="D418" i="33" s="1"/>
  <c r="K345" i="33" a="1"/>
  <c r="K345" i="33" s="1"/>
  <c r="O721" i="33" a="1"/>
  <c r="O721" i="33" s="1"/>
  <c r="M721" i="33" a="1"/>
  <c r="M721" i="33" s="1"/>
  <c r="G332" i="33" a="1"/>
  <c r="G332" i="33" s="1"/>
  <c r="L332" i="33" a="1"/>
  <c r="L332" i="33" s="1"/>
  <c r="O262" i="33" a="1"/>
  <c r="O262" i="33" s="1"/>
  <c r="L632" i="33" a="1"/>
  <c r="L632" i="33" s="1"/>
  <c r="E187" i="33" a="1"/>
  <c r="E187" i="33" s="1"/>
  <c r="D317" i="33" a="1"/>
  <c r="D317" i="33" s="1"/>
  <c r="K681" i="33" a="1"/>
  <c r="K681" i="33" s="1"/>
  <c r="D592" i="33" a="1"/>
  <c r="D592" i="33" s="1"/>
  <c r="C566" i="33" a="1"/>
  <c r="C566" i="33" s="1"/>
  <c r="M238" i="33" a="1"/>
  <c r="M238" i="33" s="1"/>
  <c r="C560" i="33" a="1"/>
  <c r="C560" i="33" s="1"/>
  <c r="J615" i="33" a="1"/>
  <c r="J615" i="33" s="1"/>
  <c r="J424" i="33" a="1"/>
  <c r="J424" i="33" s="1"/>
  <c r="D322" i="33" a="1"/>
  <c r="D322" i="33" s="1"/>
  <c r="K322" i="33" a="1"/>
  <c r="K322" i="33" s="1"/>
  <c r="I737" i="33" a="1"/>
  <c r="I737" i="33" s="1"/>
  <c r="K146" i="33" a="1"/>
  <c r="K146" i="33" s="1"/>
  <c r="O511" i="33" a="1"/>
  <c r="O511" i="33" s="1"/>
  <c r="M511" i="33" a="1"/>
  <c r="M511" i="33" s="1"/>
  <c r="C463" i="33" a="1"/>
  <c r="C463" i="33" s="1"/>
  <c r="N471" i="33" a="1"/>
  <c r="N471" i="33" s="1"/>
  <c r="I370" i="33" a="1"/>
  <c r="I370" i="33" s="1"/>
  <c r="I597" i="33" a="1"/>
  <c r="I597" i="33" s="1"/>
  <c r="L529" i="33" a="1"/>
  <c r="L529" i="33" s="1"/>
  <c r="K183" i="33" a="1"/>
  <c r="K183" i="33" s="1"/>
  <c r="K749" i="33" a="1"/>
  <c r="K749" i="33" s="1"/>
  <c r="G439" i="33" a="1"/>
  <c r="G439" i="33" s="1"/>
  <c r="G520" i="33" a="1"/>
  <c r="G520" i="33" s="1"/>
  <c r="C520" i="33" a="1"/>
  <c r="C520" i="33" s="1"/>
  <c r="O417" i="33" a="1"/>
  <c r="O417" i="33" s="1"/>
  <c r="D216" i="33" a="1"/>
  <c r="D216" i="33" s="1"/>
  <c r="E166" i="33" a="1"/>
  <c r="E166" i="33" s="1"/>
  <c r="L344" i="33" a="1"/>
  <c r="L344" i="33" s="1"/>
  <c r="M247" i="33" a="1"/>
  <c r="M247" i="33" s="1"/>
  <c r="P185" i="33" a="1"/>
  <c r="P185" i="33" s="1"/>
  <c r="O219" i="33" a="1"/>
  <c r="O219" i="33" s="1"/>
  <c r="E337" i="33" a="1"/>
  <c r="E337" i="33" s="1"/>
  <c r="M561" i="33" a="1"/>
  <c r="M561" i="33" s="1"/>
  <c r="N561" i="33" a="1"/>
  <c r="N561" i="33" s="1"/>
  <c r="K344" i="33" a="1"/>
  <c r="K344" i="33" s="1"/>
  <c r="L555" i="33" a="1"/>
  <c r="L555" i="33" s="1"/>
  <c r="P512" i="33" a="1"/>
  <c r="P512" i="33" s="1"/>
  <c r="O534" i="33" a="1"/>
  <c r="O534" i="33" s="1"/>
  <c r="M534" i="33" a="1"/>
  <c r="M534" i="33" s="1"/>
  <c r="P367" i="33" a="1"/>
  <c r="P367" i="33" s="1"/>
  <c r="N230" i="33" a="1"/>
  <c r="N230" i="33" s="1"/>
  <c r="P702" i="33" a="1"/>
  <c r="P702" i="33" s="1"/>
  <c r="E185" i="33" a="1"/>
  <c r="E185" i="33" s="1"/>
  <c r="E219" i="33" a="1"/>
  <c r="E219" i="33" s="1"/>
  <c r="I468" i="33" a="1"/>
  <c r="I468" i="33" s="1"/>
  <c r="D566" i="33" a="1"/>
  <c r="D566" i="33" s="1"/>
  <c r="N337" i="33" a="1"/>
  <c r="N337" i="33" s="1"/>
  <c r="G561" i="33" a="1"/>
  <c r="G561" i="33" s="1"/>
  <c r="E561" i="33" a="1"/>
  <c r="E561" i="33" s="1"/>
  <c r="N238" i="33" a="1"/>
  <c r="N238" i="33" s="1"/>
  <c r="N560" i="33" a="1"/>
  <c r="N560" i="33" s="1"/>
  <c r="G296" i="33" a="1"/>
  <c r="G296" i="33" s="1"/>
  <c r="M424" i="33" a="1"/>
  <c r="M424" i="33" s="1"/>
  <c r="J322" i="33" a="1"/>
  <c r="J322" i="33" s="1"/>
  <c r="E322" i="33" a="1"/>
  <c r="E322" i="33" s="1"/>
  <c r="K737" i="33" a="1"/>
  <c r="K737" i="33" s="1"/>
  <c r="D146" i="33" a="1"/>
  <c r="D146" i="33" s="1"/>
  <c r="C511" i="33" a="1"/>
  <c r="C511" i="33" s="1"/>
  <c r="G511" i="33" a="1"/>
  <c r="G511" i="33" s="1"/>
  <c r="C154" i="33" a="1"/>
  <c r="C154" i="33" s="1"/>
  <c r="J463" i="33" a="1"/>
  <c r="J463" i="33" s="1"/>
  <c r="O370" i="33" a="1"/>
  <c r="O370" i="33" s="1"/>
  <c r="D597" i="33" a="1"/>
  <c r="D597" i="33" s="1"/>
  <c r="I529" i="33" a="1"/>
  <c r="I529" i="33" s="1"/>
  <c r="I749" i="33" a="1"/>
  <c r="I749" i="33" s="1"/>
  <c r="E749" i="33" a="1"/>
  <c r="E749" i="33" s="1"/>
  <c r="E439" i="33" a="1"/>
  <c r="E439" i="33" s="1"/>
  <c r="K520" i="33" a="1"/>
  <c r="K520" i="33" s="1"/>
  <c r="M417" i="33" a="1"/>
  <c r="M417" i="33" s="1"/>
  <c r="C166" i="33" a="1"/>
  <c r="C166" i="33" s="1"/>
  <c r="D100" i="33" a="1"/>
  <c r="D100" i="33" s="1"/>
  <c r="D352" i="33" a="1"/>
  <c r="D352" i="33" s="1"/>
  <c r="N555" i="33" a="1"/>
  <c r="N555" i="33" s="1"/>
  <c r="E512" i="33" a="1"/>
  <c r="E512" i="33" s="1"/>
  <c r="C534" i="33" a="1"/>
  <c r="C534" i="33" s="1"/>
  <c r="N367" i="33" a="1"/>
  <c r="N367" i="33" s="1"/>
  <c r="K230" i="33" a="1"/>
  <c r="K230" i="33" s="1"/>
  <c r="L622" i="33" a="1"/>
  <c r="L622" i="33" s="1"/>
  <c r="D702" i="33" a="1"/>
  <c r="D702" i="33" s="1"/>
  <c r="I185" i="33" a="1"/>
  <c r="I185" i="33" s="1"/>
  <c r="O468" i="33" a="1"/>
  <c r="O468" i="33" s="1"/>
  <c r="E566" i="33" a="1"/>
  <c r="E566" i="33" s="1"/>
  <c r="C544" i="33" a="1"/>
  <c r="C544" i="33" s="1"/>
  <c r="N696" i="33" a="1"/>
  <c r="N696" i="33" s="1"/>
  <c r="I561" i="33" a="1"/>
  <c r="I561" i="33" s="1"/>
  <c r="O248" i="33" a="1"/>
  <c r="O248" i="33" s="1"/>
  <c r="K629" i="33" a="1"/>
  <c r="K629" i="33" s="1"/>
  <c r="M257" i="33" a="1"/>
  <c r="M257" i="33" s="1"/>
  <c r="I296" i="33" a="1"/>
  <c r="I296" i="33" s="1"/>
  <c r="G424" i="33" a="1"/>
  <c r="G424" i="33" s="1"/>
  <c r="G322" i="33" a="1"/>
  <c r="G322" i="33" s="1"/>
  <c r="L322" i="33" a="1"/>
  <c r="L322" i="33" s="1"/>
  <c r="D737" i="33" a="1"/>
  <c r="D737" i="33" s="1"/>
  <c r="N737" i="33" a="1"/>
  <c r="N737" i="33" s="1"/>
  <c r="P575" i="33" a="1"/>
  <c r="P575" i="33" s="1"/>
  <c r="L511" i="33" a="1"/>
  <c r="L511" i="33" s="1"/>
  <c r="K511" i="33" a="1"/>
  <c r="K511" i="33" s="1"/>
  <c r="N243" i="33" a="1"/>
  <c r="N243" i="33" s="1"/>
  <c r="I134" i="33" a="1"/>
  <c r="I134" i="33" s="1"/>
  <c r="P154" i="33" a="1"/>
  <c r="P154" i="33" s="1"/>
  <c r="D463" i="33" a="1"/>
  <c r="D463" i="33" s="1"/>
  <c r="L463" i="33" a="1"/>
  <c r="L463" i="33" s="1"/>
  <c r="C370" i="33" a="1"/>
  <c r="C370" i="33" s="1"/>
  <c r="K398" i="33" a="1"/>
  <c r="K398" i="33" s="1"/>
  <c r="C100" i="33" a="1"/>
  <c r="C100" i="33" s="1"/>
  <c r="M666" i="33" a="1"/>
  <c r="M666" i="33" s="1"/>
  <c r="P597" i="33" a="1"/>
  <c r="P597" i="33" s="1"/>
  <c r="O529" i="33" a="1"/>
  <c r="O529" i="33" s="1"/>
  <c r="K529" i="33" a="1"/>
  <c r="K529" i="33" s="1"/>
  <c r="E183" i="33" a="1"/>
  <c r="E183" i="33" s="1"/>
  <c r="C749" i="33" a="1"/>
  <c r="C749" i="33" s="1"/>
  <c r="D749" i="33" a="1"/>
  <c r="D749" i="33" s="1"/>
  <c r="I520" i="33" a="1"/>
  <c r="I520" i="33" s="1"/>
  <c r="K417" i="33" a="1"/>
  <c r="K417" i="33" s="1"/>
  <c r="J752" i="33" a="1"/>
  <c r="J752" i="33" s="1"/>
  <c r="M352" i="33" a="1"/>
  <c r="M352" i="33" s="1"/>
  <c r="O555" i="33" a="1"/>
  <c r="O555" i="33" s="1"/>
  <c r="J555" i="33" a="1"/>
  <c r="J555" i="33" s="1"/>
  <c r="O512" i="33" a="1"/>
  <c r="O512" i="33" s="1"/>
  <c r="G534" i="33" a="1"/>
  <c r="G534" i="33" s="1"/>
  <c r="N247" i="33" a="1"/>
  <c r="N247" i="33" s="1"/>
  <c r="M367" i="33" a="1"/>
  <c r="M367" i="33" s="1"/>
  <c r="D622" i="33" a="1"/>
  <c r="D622" i="33" s="1"/>
  <c r="L185" i="33" a="1"/>
  <c r="L185" i="33" s="1"/>
  <c r="M664" i="33" a="1"/>
  <c r="M664" i="33" s="1"/>
  <c r="J566" i="33" a="1"/>
  <c r="J566" i="33" s="1"/>
  <c r="M566" i="33" a="1"/>
  <c r="M566" i="33" s="1"/>
  <c r="M544" i="33" a="1"/>
  <c r="M544" i="33" s="1"/>
  <c r="D696" i="33" a="1"/>
  <c r="D696" i="33" s="1"/>
  <c r="C561" i="33" a="1"/>
  <c r="C561" i="33" s="1"/>
  <c r="G248" i="33" a="1"/>
  <c r="G248" i="33" s="1"/>
  <c r="I629" i="33" a="1"/>
  <c r="I629" i="33" s="1"/>
  <c r="O257" i="33" a="1"/>
  <c r="O257" i="33" s="1"/>
  <c r="P424" i="33" a="1"/>
  <c r="P424" i="33" s="1"/>
  <c r="O322" i="33" a="1"/>
  <c r="O322" i="33" s="1"/>
  <c r="G737" i="33" a="1"/>
  <c r="G737" i="33" s="1"/>
  <c r="L737" i="33" a="1"/>
  <c r="L737" i="33" s="1"/>
  <c r="J575" i="33" a="1"/>
  <c r="J575" i="33" s="1"/>
  <c r="I511" i="33" a="1"/>
  <c r="I511" i="33" s="1"/>
  <c r="I291" i="33" a="1"/>
  <c r="I291" i="33" s="1"/>
  <c r="O243" i="33" a="1"/>
  <c r="O243" i="33" s="1"/>
  <c r="K134" i="33" a="1"/>
  <c r="K134" i="33" s="1"/>
  <c r="P361" i="33" a="1"/>
  <c r="P361" i="33" s="1"/>
  <c r="E463" i="33" a="1"/>
  <c r="E463" i="33" s="1"/>
  <c r="K463" i="33" a="1"/>
  <c r="K463" i="33" s="1"/>
  <c r="K370" i="33" a="1"/>
  <c r="K370" i="33" s="1"/>
  <c r="D398" i="33" a="1"/>
  <c r="D398" i="33" s="1"/>
  <c r="N100" i="33" a="1"/>
  <c r="N100" i="33" s="1"/>
  <c r="K127" i="33" a="1"/>
  <c r="K127" i="33" s="1"/>
  <c r="P529" i="33" a="1"/>
  <c r="P529" i="33" s="1"/>
  <c r="J529" i="33" a="1"/>
  <c r="J529" i="33" s="1"/>
  <c r="M183" i="33" a="1"/>
  <c r="M183" i="33" s="1"/>
  <c r="G749" i="33" a="1"/>
  <c r="G749" i="33" s="1"/>
  <c r="M749" i="33" a="1"/>
  <c r="M749" i="33" s="1"/>
  <c r="M520" i="33" a="1"/>
  <c r="M520" i="33" s="1"/>
  <c r="C752" i="33" a="1"/>
  <c r="C752" i="33" s="1"/>
  <c r="G626" i="33" a="1"/>
  <c r="G626" i="33" s="1"/>
  <c r="E352" i="33" a="1"/>
  <c r="E352" i="33" s="1"/>
  <c r="P116" i="33" a="1"/>
  <c r="P116" i="33" s="1"/>
  <c r="P555" i="33" a="1"/>
  <c r="P555" i="33" s="1"/>
  <c r="I555" i="33" a="1"/>
  <c r="I555" i="33" s="1"/>
  <c r="P534" i="33" a="1"/>
  <c r="P534" i="33" s="1"/>
  <c r="D247" i="33" a="1"/>
  <c r="D247" i="33" s="1"/>
  <c r="K228" i="33" a="1"/>
  <c r="K228" i="33" s="1"/>
  <c r="C185" i="33" a="1"/>
  <c r="C185" i="33" s="1"/>
  <c r="O664" i="33" a="1"/>
  <c r="O664" i="33" s="1"/>
  <c r="I566" i="33" a="1"/>
  <c r="I566" i="33" s="1"/>
  <c r="G566" i="33" a="1"/>
  <c r="G566" i="33" s="1"/>
  <c r="L696" i="33" a="1"/>
  <c r="L696" i="33" s="1"/>
  <c r="L561" i="33" a="1"/>
  <c r="L561" i="33" s="1"/>
  <c r="J257" i="33" a="1"/>
  <c r="J257" i="33" s="1"/>
  <c r="I424" i="33" a="1"/>
  <c r="I424" i="33" s="1"/>
  <c r="P349" i="33" a="1"/>
  <c r="P349" i="33" s="1"/>
  <c r="D685" i="33" a="1"/>
  <c r="D685" i="33" s="1"/>
  <c r="N322" i="33" a="1"/>
  <c r="N322" i="33" s="1"/>
  <c r="J737" i="33" a="1"/>
  <c r="J737" i="33" s="1"/>
  <c r="C737" i="33" a="1"/>
  <c r="C737" i="33" s="1"/>
  <c r="C643" i="33" a="1"/>
  <c r="C643" i="33" s="1"/>
  <c r="P511" i="33" a="1"/>
  <c r="P511" i="33" s="1"/>
  <c r="N389" i="33" a="1"/>
  <c r="N389" i="33" s="1"/>
  <c r="I192" i="33" a="1"/>
  <c r="I192" i="33" s="1"/>
  <c r="N684" i="33" a="1"/>
  <c r="N684" i="33" s="1"/>
  <c r="I463" i="33" a="1"/>
  <c r="I463" i="33" s="1"/>
  <c r="G463" i="33" a="1"/>
  <c r="G463" i="33" s="1"/>
  <c r="J427" i="33" a="1"/>
  <c r="J427" i="33" s="1"/>
  <c r="L370" i="33" a="1"/>
  <c r="L370" i="33" s="1"/>
  <c r="I398" i="33" a="1"/>
  <c r="I398" i="33" s="1"/>
  <c r="O100" i="33" a="1"/>
  <c r="O100" i="33" s="1"/>
  <c r="D127" i="33" a="1"/>
  <c r="D127" i="33" s="1"/>
  <c r="E597" i="33" a="1"/>
  <c r="E597" i="33" s="1"/>
  <c r="C529" i="33" a="1"/>
  <c r="C529" i="33" s="1"/>
  <c r="E529" i="33" a="1"/>
  <c r="E529" i="33" s="1"/>
  <c r="L183" i="33" a="1"/>
  <c r="L183" i="33" s="1"/>
  <c r="P749" i="33" a="1"/>
  <c r="P749" i="33" s="1"/>
  <c r="N439" i="33" a="1"/>
  <c r="N439" i="33" s="1"/>
  <c r="L520" i="33" a="1"/>
  <c r="L520" i="33" s="1"/>
  <c r="E520" i="33" a="1"/>
  <c r="E520" i="33" s="1"/>
  <c r="G752" i="33" a="1"/>
  <c r="G752" i="33" s="1"/>
  <c r="D626" i="33" a="1"/>
  <c r="D626" i="33" s="1"/>
  <c r="J344" i="33" a="1"/>
  <c r="J344" i="33" s="1"/>
  <c r="K352" i="33" a="1"/>
  <c r="K352" i="33" s="1"/>
  <c r="C555" i="33" a="1"/>
  <c r="C555" i="33" s="1"/>
  <c r="D555" i="33" a="1"/>
  <c r="D555" i="33" s="1"/>
  <c r="D534" i="33" a="1"/>
  <c r="D534" i="33" s="1"/>
  <c r="L534" i="33" a="1"/>
  <c r="L534" i="33" s="1"/>
  <c r="I247" i="33" a="1"/>
  <c r="I247" i="33" s="1"/>
  <c r="M592" i="33" a="1"/>
  <c r="M592" i="33" s="1"/>
  <c r="L228" i="33" a="1"/>
  <c r="L228" i="33" s="1"/>
  <c r="K185" i="33" a="1"/>
  <c r="K185" i="33" s="1"/>
  <c r="P664" i="33" a="1"/>
  <c r="P664" i="33" s="1"/>
  <c r="O566" i="33" a="1"/>
  <c r="O566" i="33" s="1"/>
  <c r="P566" i="33" a="1"/>
  <c r="P566" i="33" s="1"/>
  <c r="K561" i="33" a="1"/>
  <c r="K561" i="33" s="1"/>
  <c r="G615" i="33" a="1"/>
  <c r="G615" i="33" s="1"/>
  <c r="N424" i="33" a="1"/>
  <c r="N424" i="33" s="1"/>
  <c r="C349" i="33" a="1"/>
  <c r="C349" i="33" s="1"/>
  <c r="G685" i="33" a="1"/>
  <c r="G685" i="33" s="1"/>
  <c r="C322" i="33" a="1"/>
  <c r="C322" i="33" s="1"/>
  <c r="M737" i="33" a="1"/>
  <c r="M737" i="33" s="1"/>
  <c r="J511" i="33" a="1"/>
  <c r="J511" i="33" s="1"/>
  <c r="G684" i="33" a="1"/>
  <c r="G684" i="33" s="1"/>
  <c r="O386" i="33" a="1"/>
  <c r="O386" i="33" s="1"/>
  <c r="O463" i="33" a="1"/>
  <c r="O463" i="33" s="1"/>
  <c r="N463" i="33" a="1"/>
  <c r="N463" i="33" s="1"/>
  <c r="P427" i="33" a="1"/>
  <c r="P427" i="33" s="1"/>
  <c r="O597" i="33" a="1"/>
  <c r="O597" i="33" s="1"/>
  <c r="D529" i="33" a="1"/>
  <c r="D529" i="33" s="1"/>
  <c r="N529" i="33" a="1"/>
  <c r="N529" i="33" s="1"/>
  <c r="O183" i="33" a="1"/>
  <c r="O183" i="33" s="1"/>
  <c r="L749" i="33" a="1"/>
  <c r="L749" i="33" s="1"/>
  <c r="K439" i="33" a="1"/>
  <c r="K439" i="33" s="1"/>
  <c r="P520" i="33" a="1"/>
  <c r="P520" i="33" s="1"/>
  <c r="O520" i="33" a="1"/>
  <c r="O520" i="33" s="1"/>
  <c r="G417" i="33" a="1"/>
  <c r="G417" i="33" s="1"/>
  <c r="N626" i="33" a="1"/>
  <c r="N626" i="33" s="1"/>
  <c r="M344" i="33" a="1"/>
  <c r="M344" i="33" s="1"/>
  <c r="L352" i="33" a="1"/>
  <c r="L352" i="33" s="1"/>
  <c r="G555" i="33" a="1"/>
  <c r="G555" i="33" s="1"/>
  <c r="M555" i="33" a="1"/>
  <c r="M555" i="33" s="1"/>
  <c r="J534" i="33" a="1"/>
  <c r="J534" i="33" s="1"/>
  <c r="I534" i="33" a="1"/>
  <c r="I534" i="33" s="1"/>
  <c r="L247" i="33" a="1"/>
  <c r="L247" i="33" s="1"/>
  <c r="K592" i="33" a="1"/>
  <c r="K592" i="33" s="1"/>
  <c r="C228" i="33" a="1"/>
  <c r="C228" i="33" s="1"/>
  <c r="N185" i="33" a="1"/>
  <c r="N185" i="33" s="1"/>
  <c r="G219" i="33" a="1"/>
  <c r="G219" i="33" s="1"/>
  <c r="N566" i="33" a="1"/>
  <c r="N566" i="33" s="1"/>
  <c r="K566" i="33" a="1"/>
  <c r="K566" i="33" s="1"/>
  <c r="P337" i="33" a="1"/>
  <c r="P337" i="33" s="1"/>
  <c r="D561" i="33" a="1"/>
  <c r="D561" i="33" s="1"/>
  <c r="J561" i="33" a="1"/>
  <c r="J561" i="33" s="1"/>
  <c r="O238" i="33" a="1"/>
  <c r="O238" i="33" s="1"/>
  <c r="K560" i="33" a="1"/>
  <c r="K560" i="33" s="1"/>
  <c r="C615" i="33" a="1"/>
  <c r="C615" i="33" s="1"/>
  <c r="N685" i="33" a="1"/>
  <c r="N685" i="33" s="1"/>
  <c r="I322" i="33" a="1"/>
  <c r="I322" i="33" s="1"/>
  <c r="O737" i="33" a="1"/>
  <c r="O737" i="33" s="1"/>
  <c r="D511" i="33" a="1"/>
  <c r="D511" i="33" s="1"/>
  <c r="C386" i="33" a="1"/>
  <c r="C386" i="33" s="1"/>
  <c r="M463" i="33" a="1"/>
  <c r="M463" i="33" s="1"/>
  <c r="I471" i="33" a="1"/>
  <c r="I471" i="33" s="1"/>
  <c r="E427" i="33" a="1"/>
  <c r="E427" i="33" s="1"/>
  <c r="G529" i="33" a="1"/>
  <c r="G529" i="33" s="1"/>
  <c r="J183" i="33" a="1"/>
  <c r="J183" i="33" s="1"/>
  <c r="O749" i="33" a="1"/>
  <c r="O749" i="33" s="1"/>
  <c r="M439" i="33" a="1"/>
  <c r="M439" i="33" s="1"/>
  <c r="D520" i="33" a="1"/>
  <c r="D520" i="33" s="1"/>
  <c r="J520" i="33" a="1"/>
  <c r="J520" i="33" s="1"/>
  <c r="J417" i="33" a="1"/>
  <c r="J417" i="33" s="1"/>
  <c r="N576" i="33" a="1"/>
  <c r="N576" i="33" s="1"/>
  <c r="I576" i="33" a="1"/>
  <c r="I576" i="33" s="1"/>
  <c r="L220" i="33" a="1"/>
  <c r="L220" i="33" s="1"/>
  <c r="L626" i="33" a="1"/>
  <c r="L626" i="33" s="1"/>
  <c r="G344" i="33" a="1"/>
  <c r="G344" i="33" s="1"/>
  <c r="E344" i="33" a="1"/>
  <c r="E344" i="33" s="1"/>
  <c r="O352" i="33" a="1"/>
  <c r="O352" i="33" s="1"/>
  <c r="M512" i="33" a="1"/>
  <c r="M512" i="33" s="1"/>
  <c r="M750" i="33" a="1"/>
  <c r="M750" i="33" s="1"/>
  <c r="O143" i="33" a="1"/>
  <c r="O143" i="33" s="1"/>
  <c r="P247" i="33" a="1"/>
  <c r="P247" i="33" s="1"/>
  <c r="G247" i="33" a="1"/>
  <c r="G247" i="33" s="1"/>
  <c r="L604" i="33" a="1"/>
  <c r="L604" i="33" s="1"/>
  <c r="L367" i="33" a="1"/>
  <c r="L367" i="33" s="1"/>
  <c r="I702" i="33" a="1"/>
  <c r="I702" i="33" s="1"/>
  <c r="C592" i="33" a="1"/>
  <c r="C592" i="33" s="1"/>
  <c r="C219" i="33" a="1"/>
  <c r="C219" i="33" s="1"/>
  <c r="G544" i="33" a="1"/>
  <c r="G544" i="33" s="1"/>
  <c r="L337" i="33" a="1"/>
  <c r="L337" i="33" s="1"/>
  <c r="O696" i="33" a="1"/>
  <c r="O696" i="33" s="1"/>
  <c r="L560" i="33" a="1"/>
  <c r="L560" i="33" s="1"/>
  <c r="P257" i="33" a="1"/>
  <c r="P257" i="33" s="1"/>
  <c r="C575" i="33" a="1"/>
  <c r="C575" i="33" s="1"/>
  <c r="L192" i="33" a="1"/>
  <c r="L192" i="33" s="1"/>
  <c r="N134" i="33" a="1"/>
  <c r="N134" i="33" s="1"/>
  <c r="P684" i="33" a="1"/>
  <c r="P684" i="33" s="1"/>
  <c r="C305" i="33" a="1"/>
  <c r="C305" i="33" s="1"/>
  <c r="K208" i="34" a="1"/>
  <c r="K208" i="34" s="1"/>
  <c r="M291" i="33" a="1"/>
  <c r="M291" i="33" s="1"/>
  <c r="E291" i="33" a="1"/>
  <c r="E291" i="33" s="1"/>
  <c r="L291" i="33" a="1"/>
  <c r="L291" i="33" s="1"/>
  <c r="P291" i="33" a="1"/>
  <c r="P291" i="33" s="1"/>
  <c r="O291" i="33" a="1"/>
  <c r="O291" i="33" s="1"/>
  <c r="D179" i="33" a="1"/>
  <c r="D179" i="33" s="1"/>
  <c r="K179" i="33" a="1"/>
  <c r="K179" i="33" s="1"/>
  <c r="P179" i="33" a="1"/>
  <c r="P179" i="33" s="1"/>
  <c r="J179" i="33" a="1"/>
  <c r="J179" i="33" s="1"/>
  <c r="K199" i="34" a="1"/>
  <c r="K199" i="34" s="1"/>
  <c r="D282" i="33" a="1"/>
  <c r="D282" i="33" s="1"/>
  <c r="C282" i="33" a="1"/>
  <c r="C282" i="33" s="1"/>
  <c r="P282" i="33" a="1"/>
  <c r="P282" i="33" s="1"/>
  <c r="L282" i="33" a="1"/>
  <c r="L282" i="33" s="1"/>
  <c r="K539" i="34" a="1"/>
  <c r="K539" i="34" s="1"/>
  <c r="N622" i="33" a="1"/>
  <c r="N622" i="33" s="1"/>
  <c r="I622" i="33" a="1"/>
  <c r="I622" i="33" s="1"/>
  <c r="K622" i="33" a="1"/>
  <c r="K622" i="33" s="1"/>
  <c r="M622" i="33" a="1"/>
  <c r="M622" i="33" s="1"/>
  <c r="G622" i="33" a="1"/>
  <c r="G622" i="33" s="1"/>
  <c r="K581" i="34" a="1"/>
  <c r="K581" i="34" s="1"/>
  <c r="E664" i="33" a="1"/>
  <c r="E664" i="33" s="1"/>
  <c r="L664" i="33" a="1"/>
  <c r="L664" i="33" s="1"/>
  <c r="N664" i="33" a="1"/>
  <c r="N664" i="33" s="1"/>
  <c r="D664" i="33" a="1"/>
  <c r="D664" i="33" s="1"/>
  <c r="J664" i="33" a="1"/>
  <c r="J664" i="33" s="1"/>
  <c r="K147" i="34" a="1"/>
  <c r="K147" i="34" s="1"/>
  <c r="E230" i="33" a="1"/>
  <c r="E230" i="33" s="1"/>
  <c r="P230" i="33" a="1"/>
  <c r="P230" i="33" s="1"/>
  <c r="M230" i="33" a="1"/>
  <c r="M230" i="33" s="1"/>
  <c r="I230" i="33" a="1"/>
  <c r="I230" i="33" s="1"/>
  <c r="K572" i="34" a="1"/>
  <c r="K572" i="34" s="1"/>
  <c r="K655" i="33" a="1"/>
  <c r="K655" i="33" s="1"/>
  <c r="L655" i="33" a="1"/>
  <c r="L655" i="33" s="1"/>
  <c r="I655" i="33" a="1"/>
  <c r="I655" i="33" s="1"/>
  <c r="C655" i="33" a="1"/>
  <c r="C655" i="33" s="1"/>
  <c r="P655" i="33" a="1"/>
  <c r="P655" i="33" s="1"/>
  <c r="O655" i="33" a="1"/>
  <c r="O655" i="33" s="1"/>
  <c r="J655" i="33" a="1"/>
  <c r="J655" i="33" s="1"/>
  <c r="E655" i="33" a="1"/>
  <c r="E655" i="33" s="1"/>
  <c r="M655" i="33" a="1"/>
  <c r="M655" i="33" s="1"/>
  <c r="K669" i="34" a="1"/>
  <c r="K669" i="34" s="1"/>
  <c r="O752" i="33" a="1"/>
  <c r="O752" i="33" s="1"/>
  <c r="L752" i="33" a="1"/>
  <c r="L752" i="33" s="1"/>
  <c r="D752" i="33" a="1"/>
  <c r="D752" i="33" s="1"/>
  <c r="I752" i="33" a="1"/>
  <c r="I752" i="33" s="1"/>
  <c r="E752" i="33" a="1"/>
  <c r="E752" i="33" s="1"/>
  <c r="P752" i="33" a="1"/>
  <c r="P752" i="33" s="1"/>
  <c r="N752" i="33" a="1"/>
  <c r="N752" i="33" s="1"/>
  <c r="K315" i="34" a="1"/>
  <c r="K315" i="34" s="1"/>
  <c r="E398" i="33" a="1"/>
  <c r="E398" i="33" s="1"/>
  <c r="P398" i="33" a="1"/>
  <c r="P398" i="33" s="1"/>
  <c r="J398" i="33" a="1"/>
  <c r="J398" i="33" s="1"/>
  <c r="L398" i="33" a="1"/>
  <c r="L398" i="33" s="1"/>
  <c r="N398" i="33" a="1"/>
  <c r="N398" i="33" s="1"/>
  <c r="K365" i="34" a="1"/>
  <c r="K365" i="34" s="1"/>
  <c r="I448" i="33" a="1"/>
  <c r="I448" i="33" s="1"/>
  <c r="K448" i="33" a="1"/>
  <c r="K448" i="33" s="1"/>
  <c r="P448" i="33" a="1"/>
  <c r="P448" i="33" s="1"/>
  <c r="G448" i="33" a="1"/>
  <c r="G448" i="33" s="1"/>
  <c r="L448" i="33" a="1"/>
  <c r="L448" i="33" s="1"/>
  <c r="C448" i="33" a="1"/>
  <c r="C448" i="33" s="1"/>
  <c r="O448" i="33" a="1"/>
  <c r="O448" i="33" s="1"/>
  <c r="K213" i="34" a="1"/>
  <c r="K213" i="34" s="1"/>
  <c r="K296" i="33" a="1"/>
  <c r="K296" i="33" s="1"/>
  <c r="E296" i="33" a="1"/>
  <c r="E296" i="33" s="1"/>
  <c r="N296" i="33" a="1"/>
  <c r="N296" i="33" s="1"/>
  <c r="D296" i="33" a="1"/>
  <c r="D296" i="33" s="1"/>
  <c r="K266" i="34" a="1"/>
  <c r="K266" i="34" s="1"/>
  <c r="E349" i="33" a="1"/>
  <c r="E349" i="33" s="1"/>
  <c r="G349" i="33" a="1"/>
  <c r="G349" i="33" s="1"/>
  <c r="J349" i="33" a="1"/>
  <c r="J349" i="33" s="1"/>
  <c r="D349" i="33" a="1"/>
  <c r="D349" i="33" s="1"/>
  <c r="I349" i="33" a="1"/>
  <c r="I349" i="33" s="1"/>
  <c r="K514" i="34" a="1"/>
  <c r="K514" i="34" s="1"/>
  <c r="M597" i="33" a="1"/>
  <c r="M597" i="33" s="1"/>
  <c r="J597" i="33" a="1"/>
  <c r="J597" i="33" s="1"/>
  <c r="C597" i="33" a="1"/>
  <c r="C597" i="33" s="1"/>
  <c r="N597" i="33" a="1"/>
  <c r="N597" i="33" s="1"/>
  <c r="K597" i="33" a="1"/>
  <c r="K597" i="33" s="1"/>
  <c r="K341" i="34" a="1"/>
  <c r="K341" i="34" s="1"/>
  <c r="E424" i="33" a="1"/>
  <c r="E424" i="33" s="1"/>
  <c r="C424" i="33" a="1"/>
  <c r="C424" i="33" s="1"/>
  <c r="K424" i="33" a="1"/>
  <c r="K424" i="33" s="1"/>
  <c r="L424" i="33" a="1"/>
  <c r="L424" i="33" s="1"/>
  <c r="K287" i="34" a="1"/>
  <c r="K287" i="34" s="1"/>
  <c r="G370" i="33" a="1"/>
  <c r="G370" i="33" s="1"/>
  <c r="M370" i="33" a="1"/>
  <c r="M370" i="33" s="1"/>
  <c r="D370" i="33" a="1"/>
  <c r="D370" i="33" s="1"/>
  <c r="P370" i="33" a="1"/>
  <c r="P370" i="33" s="1"/>
  <c r="J370" i="33" a="1"/>
  <c r="J370" i="33" s="1"/>
  <c r="K616" i="34" a="1"/>
  <c r="K616" i="34" s="1"/>
  <c r="O699" i="33" a="1"/>
  <c r="O699" i="33" s="1"/>
  <c r="G740" i="33" a="1"/>
  <c r="G740" i="33" s="1"/>
  <c r="O740" i="33" a="1"/>
  <c r="O740" i="33" s="1"/>
  <c r="I596" i="33" a="1"/>
  <c r="I596" i="33" s="1"/>
  <c r="N596" i="33" a="1"/>
  <c r="N596" i="33" s="1"/>
  <c r="M407" i="33" a="1"/>
  <c r="M407" i="33" s="1"/>
  <c r="L407" i="33" a="1"/>
  <c r="L407" i="33" s="1"/>
  <c r="J201" i="33" a="1"/>
  <c r="J201" i="33" s="1"/>
  <c r="O201" i="33" a="1"/>
  <c r="O201" i="33" s="1"/>
  <c r="G750" i="33" a="1"/>
  <c r="G750" i="33" s="1"/>
  <c r="K306" i="34" a="1"/>
  <c r="K306" i="34" s="1"/>
  <c r="O389" i="33" a="1"/>
  <c r="O389" i="33" s="1"/>
  <c r="K165" i="34" a="1"/>
  <c r="K165" i="34" s="1"/>
  <c r="C248" i="33" a="1"/>
  <c r="C248" i="33" s="1"/>
  <c r="J248" i="33" a="1"/>
  <c r="J248" i="33" s="1"/>
  <c r="L248" i="33" a="1"/>
  <c r="L248" i="33" s="1"/>
  <c r="K532" i="34" a="1"/>
  <c r="K532" i="34" s="1"/>
  <c r="N615" i="33" a="1"/>
  <c r="N615" i="33" s="1"/>
  <c r="K615" i="33" a="1"/>
  <c r="K615" i="33" s="1"/>
  <c r="D615" i="33" a="1"/>
  <c r="D615" i="33" s="1"/>
  <c r="E615" i="33" a="1"/>
  <c r="E615" i="33" s="1"/>
  <c r="K63" i="34" a="1"/>
  <c r="K63" i="34" s="1"/>
  <c r="N146" i="33" a="1"/>
  <c r="N146" i="33" s="1"/>
  <c r="G146" i="33" a="1"/>
  <c r="G146" i="33" s="1"/>
  <c r="E146" i="33" a="1"/>
  <c r="E146" i="33" s="1"/>
  <c r="J146" i="33" a="1"/>
  <c r="J146" i="33" s="1"/>
  <c r="P146" i="33" a="1"/>
  <c r="P146" i="33" s="1"/>
  <c r="C513" i="33" a="1"/>
  <c r="C513" i="33" s="1"/>
  <c r="O513" i="33" a="1"/>
  <c r="O513" i="33" s="1"/>
  <c r="J513" i="33" a="1"/>
  <c r="J513" i="33" s="1"/>
  <c r="P513" i="33" a="1"/>
  <c r="P513" i="33" s="1"/>
  <c r="K602" i="34" a="1"/>
  <c r="K602" i="34" s="1"/>
  <c r="O685" i="33" a="1"/>
  <c r="O685" i="33" s="1"/>
  <c r="C685" i="33" a="1"/>
  <c r="C685" i="33" s="1"/>
  <c r="L685" i="33" a="1"/>
  <c r="L685" i="33" s="1"/>
  <c r="K685" i="33" a="1"/>
  <c r="K685" i="33" s="1"/>
  <c r="K71" i="34" a="1"/>
  <c r="K71" i="34" s="1"/>
  <c r="I154" i="33" a="1"/>
  <c r="I154" i="33" s="1"/>
  <c r="E154" i="33" a="1"/>
  <c r="E154" i="33" s="1"/>
  <c r="D154" i="33" a="1"/>
  <c r="D154" i="33" s="1"/>
  <c r="O154" i="33" a="1"/>
  <c r="O154" i="33" s="1"/>
  <c r="J154" i="33" a="1"/>
  <c r="J154" i="33" s="1"/>
  <c r="K303" i="34" a="1"/>
  <c r="K303" i="34" s="1"/>
  <c r="L386" i="33" a="1"/>
  <c r="L386" i="33" s="1"/>
  <c r="D386" i="33" a="1"/>
  <c r="D386" i="33" s="1"/>
  <c r="K386" i="33" a="1"/>
  <c r="K386" i="33" s="1"/>
  <c r="N386" i="33" a="1"/>
  <c r="N386" i="33" s="1"/>
  <c r="M386" i="33" a="1"/>
  <c r="M386" i="33" s="1"/>
  <c r="G386" i="33" a="1"/>
  <c r="G386" i="33" s="1"/>
  <c r="K145" i="34" a="1"/>
  <c r="K145" i="34" s="1"/>
  <c r="I228" i="33" a="1"/>
  <c r="I228" i="33" s="1"/>
  <c r="N228" i="33" a="1"/>
  <c r="N228" i="33" s="1"/>
  <c r="M228" i="33" a="1"/>
  <c r="M228" i="33" s="1"/>
  <c r="D228" i="33" a="1"/>
  <c r="D228" i="33" s="1"/>
  <c r="K385" i="34" a="1"/>
  <c r="K385" i="34" s="1"/>
  <c r="M468" i="33" a="1"/>
  <c r="M468" i="33" s="1"/>
  <c r="G468" i="33" a="1"/>
  <c r="G468" i="33" s="1"/>
  <c r="E468" i="33" a="1"/>
  <c r="E468" i="33" s="1"/>
  <c r="N468" i="33" a="1"/>
  <c r="N468" i="33" s="1"/>
  <c r="K44" i="34" a="1"/>
  <c r="K44" i="34" s="1"/>
  <c r="P127" i="33" a="1"/>
  <c r="P127" i="33" s="1"/>
  <c r="L127" i="33" a="1"/>
  <c r="L127" i="33" s="1"/>
  <c r="I127" i="33" a="1"/>
  <c r="I127" i="33" s="1"/>
  <c r="E127" i="33" a="1"/>
  <c r="E127" i="33" s="1"/>
  <c r="G127" i="33" a="1"/>
  <c r="G127" i="33" s="1"/>
  <c r="N127" i="33" a="1"/>
  <c r="N127" i="33" s="1"/>
  <c r="K546" i="34" a="1"/>
  <c r="K546" i="34" s="1"/>
  <c r="J629" i="33" a="1"/>
  <c r="J629" i="33" s="1"/>
  <c r="P629" i="33" a="1"/>
  <c r="P629" i="33" s="1"/>
  <c r="C629" i="33" a="1"/>
  <c r="C629" i="33" s="1"/>
  <c r="E629" i="33" a="1"/>
  <c r="E629" i="33" s="1"/>
  <c r="G629" i="33" a="1"/>
  <c r="G629" i="33" s="1"/>
  <c r="K172" i="34" a="1"/>
  <c r="K172" i="34" s="1"/>
  <c r="K255" i="33" a="1"/>
  <c r="K255" i="33" s="1"/>
  <c r="N255" i="33" a="1"/>
  <c r="N255" i="33" s="1"/>
  <c r="L255" i="33" a="1"/>
  <c r="L255" i="33" s="1"/>
  <c r="P255" i="33" a="1"/>
  <c r="P255" i="33" s="1"/>
  <c r="G255" i="33" a="1"/>
  <c r="G255" i="33" s="1"/>
  <c r="D255" i="33" a="1"/>
  <c r="D255" i="33" s="1"/>
  <c r="K160" i="34" a="1"/>
  <c r="K160" i="34" s="1"/>
  <c r="I243" i="33" a="1"/>
  <c r="I243" i="33" s="1"/>
  <c r="K243" i="33" a="1"/>
  <c r="K243" i="33" s="1"/>
  <c r="C243" i="33" a="1"/>
  <c r="C243" i="33" s="1"/>
  <c r="E243" i="33" a="1"/>
  <c r="E243" i="33" s="1"/>
  <c r="D243" i="33" a="1"/>
  <c r="D243" i="33" s="1"/>
  <c r="L243" i="33" a="1"/>
  <c r="L243" i="33" s="1"/>
  <c r="K83" i="34" a="1"/>
  <c r="K83" i="34" s="1"/>
  <c r="I166" i="33" a="1"/>
  <c r="I166" i="33" s="1"/>
  <c r="D166" i="33" a="1"/>
  <c r="D166" i="33" s="1"/>
  <c r="M166" i="33" a="1"/>
  <c r="M166" i="33" s="1"/>
  <c r="N166" i="33" a="1"/>
  <c r="N166" i="33" s="1"/>
  <c r="O166" i="33" a="1"/>
  <c r="O166" i="33" s="1"/>
  <c r="K166" i="33" a="1"/>
  <c r="K166" i="33" s="1"/>
  <c r="L166" i="33" a="1"/>
  <c r="L166" i="33" s="1"/>
  <c r="P166" i="33" a="1"/>
  <c r="P166" i="33" s="1"/>
  <c r="K626" i="33" a="1"/>
  <c r="K626" i="33" s="1"/>
  <c r="I626" i="33" a="1"/>
  <c r="I626" i="33" s="1"/>
  <c r="C344" i="33" a="1"/>
  <c r="C344" i="33" s="1"/>
  <c r="G352" i="33" a="1"/>
  <c r="G352" i="33" s="1"/>
  <c r="J352" i="33" a="1"/>
  <c r="J352" i="33" s="1"/>
  <c r="O116" i="33" a="1"/>
  <c r="O116" i="33" s="1"/>
  <c r="G512" i="33" a="1"/>
  <c r="G512" i="33" s="1"/>
  <c r="D512" i="33" a="1"/>
  <c r="D512" i="33" s="1"/>
  <c r="C158" i="33" a="1"/>
  <c r="C158" i="33" s="1"/>
  <c r="D731" i="33" a="1"/>
  <c r="D731" i="33" s="1"/>
  <c r="L303" i="33" a="1"/>
  <c r="L303" i="33" s="1"/>
  <c r="E247" i="33" a="1"/>
  <c r="E247" i="33" s="1"/>
  <c r="N119" i="33" a="1"/>
  <c r="N119" i="33" s="1"/>
  <c r="I367" i="33" a="1"/>
  <c r="I367" i="33" s="1"/>
  <c r="G230" i="33" a="1"/>
  <c r="G230" i="33" s="1"/>
  <c r="D191" i="33" a="1"/>
  <c r="D191" i="33" s="1"/>
  <c r="P622" i="33" a="1"/>
  <c r="P622" i="33" s="1"/>
  <c r="P228" i="33" a="1"/>
  <c r="P228" i="33" s="1"/>
  <c r="G664" i="33" a="1"/>
  <c r="G664" i="33" s="1"/>
  <c r="J364" i="33" a="1"/>
  <c r="J364" i="33" s="1"/>
  <c r="P468" i="33" a="1"/>
  <c r="P468" i="33" s="1"/>
  <c r="D544" i="33" a="1"/>
  <c r="D544" i="33" s="1"/>
  <c r="E696" i="33" a="1"/>
  <c r="E696" i="33" s="1"/>
  <c r="M629" i="33" a="1"/>
  <c r="M629" i="33" s="1"/>
  <c r="M296" i="33" a="1"/>
  <c r="M296" i="33" s="1"/>
  <c r="J466" i="33" a="1"/>
  <c r="J466" i="33" s="1"/>
  <c r="L349" i="33" a="1"/>
  <c r="L349" i="33" s="1"/>
  <c r="E685" i="33" a="1"/>
  <c r="E685" i="33" s="1"/>
  <c r="O422" i="33" a="1"/>
  <c r="O422" i="33" s="1"/>
  <c r="L146" i="33" a="1"/>
  <c r="L146" i="33" s="1"/>
  <c r="G291" i="33" a="1"/>
  <c r="G291" i="33" s="1"/>
  <c r="J243" i="33" a="1"/>
  <c r="J243" i="33" s="1"/>
  <c r="C111" i="33" a="1"/>
  <c r="C111" i="33" s="1"/>
  <c r="P533" i="33" a="1"/>
  <c r="P533" i="33" s="1"/>
  <c r="E255" i="33" a="1"/>
  <c r="E255" i="33" s="1"/>
  <c r="N361" i="33" a="1"/>
  <c r="N361" i="33" s="1"/>
  <c r="I386" i="33" a="1"/>
  <c r="I386" i="33" s="1"/>
  <c r="C398" i="33" a="1"/>
  <c r="C398" i="33" s="1"/>
  <c r="N448" i="33" a="1"/>
  <c r="N448" i="33" s="1"/>
  <c r="L179" i="33" a="1"/>
  <c r="L179" i="33" s="1"/>
  <c r="C127" i="33" a="1"/>
  <c r="C127" i="33" s="1"/>
  <c r="N655" i="33" a="1"/>
  <c r="N655" i="33" s="1"/>
  <c r="O282" i="33" a="1"/>
  <c r="O282" i="33" s="1"/>
  <c r="K752" i="33" a="1"/>
  <c r="K752" i="33" s="1"/>
  <c r="G157" i="33" a="1"/>
  <c r="G157" i="33" s="1"/>
  <c r="J157" i="33" a="1"/>
  <c r="J157" i="33" s="1"/>
  <c r="K254" i="34" a="1"/>
  <c r="K254" i="34" s="1"/>
  <c r="J337" i="33" a="1"/>
  <c r="J337" i="33" s="1"/>
  <c r="I337" i="33" a="1"/>
  <c r="I337" i="33" s="1"/>
  <c r="C337" i="33" a="1"/>
  <c r="C337" i="33" s="1"/>
  <c r="K337" i="33" a="1"/>
  <c r="K337" i="33" s="1"/>
  <c r="P647" i="33" a="1"/>
  <c r="P647" i="33" s="1"/>
  <c r="C647" i="33" a="1"/>
  <c r="C647" i="33" s="1"/>
  <c r="K174" i="34" a="1"/>
  <c r="K174" i="34" s="1"/>
  <c r="L257" i="33" a="1"/>
  <c r="L257" i="33" s="1"/>
  <c r="G257" i="33" a="1"/>
  <c r="G257" i="33" s="1"/>
  <c r="E257" i="33" a="1"/>
  <c r="E257" i="33" s="1"/>
  <c r="I257" i="33" a="1"/>
  <c r="I257" i="33" s="1"/>
  <c r="K477" i="34" a="1"/>
  <c r="K477" i="34" s="1"/>
  <c r="E560" i="33" a="1"/>
  <c r="E560" i="33" s="1"/>
  <c r="P560" i="33" a="1"/>
  <c r="P560" i="33" s="1"/>
  <c r="O560" i="33" a="1"/>
  <c r="O560" i="33" s="1"/>
  <c r="I560" i="33" a="1"/>
  <c r="I560" i="33" s="1"/>
  <c r="J560" i="33" a="1"/>
  <c r="J560" i="33" s="1"/>
  <c r="K155" i="34" a="1"/>
  <c r="K155" i="34" s="1"/>
  <c r="J238" i="33" a="1"/>
  <c r="J238" i="33" s="1"/>
  <c r="I238" i="33" a="1"/>
  <c r="I238" i="33" s="1"/>
  <c r="L238" i="33" a="1"/>
  <c r="L238" i="33" s="1"/>
  <c r="D238" i="33" a="1"/>
  <c r="D238" i="33" s="1"/>
  <c r="P238" i="33" a="1"/>
  <c r="P238" i="33" s="1"/>
  <c r="O619" i="33" a="1"/>
  <c r="O619" i="33" s="1"/>
  <c r="I619" i="33" a="1"/>
  <c r="I619" i="33" s="1"/>
  <c r="L619" i="33" a="1"/>
  <c r="L619" i="33" s="1"/>
  <c r="K185" i="34" a="1"/>
  <c r="K185" i="34" s="1"/>
  <c r="E268" i="33" a="1"/>
  <c r="E268" i="33" s="1"/>
  <c r="P268" i="33" a="1"/>
  <c r="P268" i="33" s="1"/>
  <c r="K619" i="34" a="1"/>
  <c r="K619" i="34" s="1"/>
  <c r="N702" i="33" a="1"/>
  <c r="N702" i="33" s="1"/>
  <c r="K702" i="33" a="1"/>
  <c r="K702" i="33" s="1"/>
  <c r="L702" i="33" a="1"/>
  <c r="L702" i="33" s="1"/>
  <c r="M702" i="33" a="1"/>
  <c r="M702" i="33" s="1"/>
  <c r="G702" i="33" a="1"/>
  <c r="G702" i="33" s="1"/>
  <c r="D344" i="33" a="1"/>
  <c r="D344" i="33" s="1"/>
  <c r="L512" i="33" a="1"/>
  <c r="L512" i="33" s="1"/>
  <c r="E731" i="33" a="1"/>
  <c r="E731" i="33" s="1"/>
  <c r="J247" i="33" a="1"/>
  <c r="J247" i="33" s="1"/>
  <c r="N191" i="33" a="1"/>
  <c r="N191" i="33" s="1"/>
  <c r="K468" i="33" a="1"/>
  <c r="K468" i="33" s="1"/>
  <c r="I248" i="33" a="1"/>
  <c r="I248" i="33" s="1"/>
  <c r="L629" i="33" a="1"/>
  <c r="L629" i="33" s="1"/>
  <c r="E238" i="33" a="1"/>
  <c r="E238" i="33" s="1"/>
  <c r="L615" i="33" a="1"/>
  <c r="L615" i="33" s="1"/>
  <c r="O296" i="33" a="1"/>
  <c r="O296" i="33" s="1"/>
  <c r="K466" i="33" a="1"/>
  <c r="K466" i="33" s="1"/>
  <c r="M349" i="33" a="1"/>
  <c r="M349" i="33" s="1"/>
  <c r="J685" i="33" a="1"/>
  <c r="J685" i="33" s="1"/>
  <c r="O575" i="33" a="1"/>
  <c r="O575" i="33" s="1"/>
  <c r="C291" i="33" a="1"/>
  <c r="C291" i="33" s="1"/>
  <c r="K154" i="33" a="1"/>
  <c r="K154" i="33" s="1"/>
  <c r="N581" i="33" a="1"/>
  <c r="N581" i="33" s="1"/>
  <c r="M255" i="33" a="1"/>
  <c r="M255" i="33" s="1"/>
  <c r="I361" i="33" a="1"/>
  <c r="I361" i="33" s="1"/>
  <c r="E386" i="33" a="1"/>
  <c r="E386" i="33" s="1"/>
  <c r="O398" i="33" a="1"/>
  <c r="O398" i="33" s="1"/>
  <c r="D448" i="33" a="1"/>
  <c r="D448" i="33" s="1"/>
  <c r="M127" i="33" a="1"/>
  <c r="M127" i="33" s="1"/>
  <c r="J282" i="33" a="1"/>
  <c r="J282" i="33" s="1"/>
  <c r="N580" i="33" a="1"/>
  <c r="N580" i="33" s="1"/>
  <c r="O580" i="33" a="1"/>
  <c r="O580" i="33" s="1"/>
  <c r="E440" i="33" a="1"/>
  <c r="E440" i="33" s="1"/>
  <c r="N440" i="33" a="1"/>
  <c r="N440" i="33" s="1"/>
  <c r="K136" i="34" a="1"/>
  <c r="K136" i="34" s="1"/>
  <c r="P219" i="33" a="1"/>
  <c r="P219" i="33" s="1"/>
  <c r="J219" i="33" a="1"/>
  <c r="J219" i="33" s="1"/>
  <c r="K219" i="33" a="1"/>
  <c r="K219" i="33" s="1"/>
  <c r="K461" i="34" a="1"/>
  <c r="K461" i="34" s="1"/>
  <c r="I544" i="33" a="1"/>
  <c r="I544" i="33" s="1"/>
  <c r="N544" i="33" a="1"/>
  <c r="N544" i="33" s="1"/>
  <c r="O544" i="33" a="1"/>
  <c r="O544" i="33" s="1"/>
  <c r="P544" i="33" a="1"/>
  <c r="P544" i="33" s="1"/>
  <c r="K109" i="34" a="1"/>
  <c r="K109" i="34" s="1"/>
  <c r="E192" i="33" a="1"/>
  <c r="E192" i="33" s="1"/>
  <c r="M192" i="33" a="1"/>
  <c r="M192" i="33" s="1"/>
  <c r="P192" i="33" a="1"/>
  <c r="P192" i="33" s="1"/>
  <c r="D192" i="33" a="1"/>
  <c r="D192" i="33" s="1"/>
  <c r="K601" i="34" a="1"/>
  <c r="K601" i="34" s="1"/>
  <c r="M684" i="33" a="1"/>
  <c r="M684" i="33" s="1"/>
  <c r="C684" i="33" a="1"/>
  <c r="C684" i="33" s="1"/>
  <c r="O684" i="33" a="1"/>
  <c r="O684" i="33" s="1"/>
  <c r="K684" i="33" a="1"/>
  <c r="K684" i="33" s="1"/>
  <c r="D684" i="33" a="1"/>
  <c r="D684" i="33" s="1"/>
  <c r="K613" i="34" a="1"/>
  <c r="K613" i="34" s="1"/>
  <c r="M696" i="33" a="1"/>
  <c r="M696" i="33" s="1"/>
  <c r="C696" i="33" a="1"/>
  <c r="C696" i="33" s="1"/>
  <c r="K696" i="33" a="1"/>
  <c r="K696" i="33" s="1"/>
  <c r="I696" i="33" a="1"/>
  <c r="I696" i="33" s="1"/>
  <c r="K51" i="34" a="1"/>
  <c r="K51" i="34" s="1"/>
  <c r="L134" i="33" a="1"/>
  <c r="L134" i="33" s="1"/>
  <c r="O134" i="33" a="1"/>
  <c r="O134" i="33" s="1"/>
  <c r="J134" i="33" a="1"/>
  <c r="J134" i="33" s="1"/>
  <c r="G134" i="33" a="1"/>
  <c r="G134" i="33" s="1"/>
  <c r="P134" i="33" a="1"/>
  <c r="P134" i="33" s="1"/>
  <c r="M134" i="33" a="1"/>
  <c r="M134" i="33" s="1"/>
  <c r="E134" i="33" a="1"/>
  <c r="E134" i="33" s="1"/>
  <c r="K388" i="34" a="1"/>
  <c r="K388" i="34" s="1"/>
  <c r="G471" i="33" a="1"/>
  <c r="G471" i="33" s="1"/>
  <c r="O471" i="33" a="1"/>
  <c r="O471" i="33" s="1"/>
  <c r="L471" i="33" a="1"/>
  <c r="L471" i="33" s="1"/>
  <c r="M471" i="33" a="1"/>
  <c r="M471" i="33" s="1"/>
  <c r="J471" i="33" a="1"/>
  <c r="J471" i="33" s="1"/>
  <c r="E471" i="33" a="1"/>
  <c r="E471" i="33" s="1"/>
  <c r="D471" i="33" a="1"/>
  <c r="D471" i="33" s="1"/>
  <c r="K509" i="34" a="1"/>
  <c r="K509" i="34" s="1"/>
  <c r="N592" i="33" a="1"/>
  <c r="N592" i="33" s="1"/>
  <c r="O592" i="33" a="1"/>
  <c r="O592" i="33" s="1"/>
  <c r="P592" i="33" a="1"/>
  <c r="P592" i="33" s="1"/>
  <c r="J592" i="33" a="1"/>
  <c r="J592" i="33" s="1"/>
  <c r="E592" i="33" a="1"/>
  <c r="E592" i="33" s="1"/>
  <c r="C626" i="33" a="1"/>
  <c r="C626" i="33" s="1"/>
  <c r="I158" i="33" a="1"/>
  <c r="I158" i="33" s="1"/>
  <c r="P303" i="33" a="1"/>
  <c r="P303" i="33" s="1"/>
  <c r="O119" i="33" a="1"/>
  <c r="O119" i="33" s="1"/>
  <c r="J230" i="33" a="1"/>
  <c r="J230" i="33" s="1"/>
  <c r="G228" i="33" a="1"/>
  <c r="G228" i="33" s="1"/>
  <c r="D219" i="33" a="1"/>
  <c r="D219" i="33" s="1"/>
  <c r="J626" i="33" a="1"/>
  <c r="J626" i="33" s="1"/>
  <c r="P344" i="33" a="1"/>
  <c r="P344" i="33" s="1"/>
  <c r="P352" i="33" a="1"/>
  <c r="P352" i="33" s="1"/>
  <c r="I352" i="33" a="1"/>
  <c r="I352" i="33" s="1"/>
  <c r="C116" i="33" a="1"/>
  <c r="C116" i="33" s="1"/>
  <c r="C546" i="33" a="1"/>
  <c r="C546" i="33" s="1"/>
  <c r="J158" i="33" a="1"/>
  <c r="J158" i="33" s="1"/>
  <c r="C247" i="33" a="1"/>
  <c r="C247" i="33" s="1"/>
  <c r="P604" i="33" a="1"/>
  <c r="P604" i="33" s="1"/>
  <c r="L230" i="33" a="1"/>
  <c r="L230" i="33" s="1"/>
  <c r="J622" i="33" a="1"/>
  <c r="J622" i="33" s="1"/>
  <c r="J702" i="33" a="1"/>
  <c r="J702" i="33" s="1"/>
  <c r="E228" i="33" a="1"/>
  <c r="E228" i="33" s="1"/>
  <c r="C664" i="33" a="1"/>
  <c r="C664" i="33" s="1"/>
  <c r="N219" i="33" a="1"/>
  <c r="N219" i="33" s="1"/>
  <c r="C468" i="33" a="1"/>
  <c r="C468" i="33" s="1"/>
  <c r="L544" i="33" a="1"/>
  <c r="L544" i="33" s="1"/>
  <c r="D337" i="33" a="1"/>
  <c r="D337" i="33" s="1"/>
  <c r="P696" i="33" a="1"/>
  <c r="P696" i="33" s="1"/>
  <c r="P248" i="33" a="1"/>
  <c r="P248" i="33" s="1"/>
  <c r="O629" i="33" a="1"/>
  <c r="O629" i="33" s="1"/>
  <c r="C238" i="33" a="1"/>
  <c r="C238" i="33" s="1"/>
  <c r="G560" i="33" a="1"/>
  <c r="G560" i="33" s="1"/>
  <c r="P580" i="33" a="1"/>
  <c r="P580" i="33" s="1"/>
  <c r="O615" i="33" a="1"/>
  <c r="O615" i="33" s="1"/>
  <c r="P296" i="33" a="1"/>
  <c r="P296" i="33" s="1"/>
  <c r="E201" i="33" a="1"/>
  <c r="E201" i="33" s="1"/>
  <c r="K349" i="33" a="1"/>
  <c r="K349" i="33" s="1"/>
  <c r="M685" i="33" a="1"/>
  <c r="M685" i="33" s="1"/>
  <c r="K291" i="33" a="1"/>
  <c r="K291" i="33" s="1"/>
  <c r="O192" i="33" a="1"/>
  <c r="O192" i="33" s="1"/>
  <c r="I684" i="33" a="1"/>
  <c r="I684" i="33" s="1"/>
  <c r="M154" i="33" a="1"/>
  <c r="M154" i="33" s="1"/>
  <c r="O255" i="33" a="1"/>
  <c r="O255" i="33" s="1"/>
  <c r="P386" i="33" a="1"/>
  <c r="P386" i="33" s="1"/>
  <c r="P471" i="33" a="1"/>
  <c r="P471" i="33" s="1"/>
  <c r="J448" i="33" a="1"/>
  <c r="J448" i="33" s="1"/>
  <c r="J127" i="33" a="1"/>
  <c r="J127" i="33" s="1"/>
  <c r="M268" i="33" a="1"/>
  <c r="M268" i="33" s="1"/>
  <c r="D364" i="33" a="1"/>
  <c r="D364" i="33" s="1"/>
  <c r="O364" i="33" a="1"/>
  <c r="O364" i="33" s="1"/>
  <c r="G583" i="33" a="1"/>
  <c r="G583" i="33" s="1"/>
  <c r="M583" i="33" a="1"/>
  <c r="M583" i="33" s="1"/>
  <c r="K108" i="34" a="1"/>
  <c r="K108" i="34" s="1"/>
  <c r="P191" i="33" a="1"/>
  <c r="P191" i="33" s="1"/>
  <c r="L191" i="33" a="1"/>
  <c r="L191" i="33" s="1"/>
  <c r="O158" i="33" a="1"/>
  <c r="O158" i="33" s="1"/>
  <c r="P227" i="33" a="1"/>
  <c r="P227" i="33" s="1"/>
  <c r="D119" i="33" a="1"/>
  <c r="D119" i="33" s="1"/>
  <c r="P493" i="33" a="1"/>
  <c r="P493" i="33" s="1"/>
  <c r="O221" i="33" a="1"/>
  <c r="O221" i="33" s="1"/>
  <c r="J221" i="33" a="1"/>
  <c r="J221" i="33" s="1"/>
  <c r="G221" i="33" a="1"/>
  <c r="G221" i="33" s="1"/>
  <c r="K560" i="34" a="1"/>
  <c r="K560" i="34" s="1"/>
  <c r="O643" i="33" a="1"/>
  <c r="O643" i="33" s="1"/>
  <c r="M643" i="33" a="1"/>
  <c r="M643" i="33" s="1"/>
  <c r="C445" i="33" a="1"/>
  <c r="C445" i="33" s="1"/>
  <c r="K445" i="33" a="1"/>
  <c r="K445" i="33" s="1"/>
  <c r="I445" i="33" a="1"/>
  <c r="I445" i="33" s="1"/>
  <c r="E680" i="33" a="1"/>
  <c r="E680" i="33" s="1"/>
  <c r="M680" i="33" a="1"/>
  <c r="M680" i="33" s="1"/>
  <c r="C680" i="33" a="1"/>
  <c r="C680" i="33" s="1"/>
  <c r="M361" i="33" a="1"/>
  <c r="M361" i="33" s="1"/>
  <c r="K361" i="33" a="1"/>
  <c r="K361" i="33" s="1"/>
  <c r="D361" i="33" a="1"/>
  <c r="D361" i="33" s="1"/>
  <c r="L361" i="33" a="1"/>
  <c r="L361" i="33" s="1"/>
  <c r="O361" i="33" a="1"/>
  <c r="O361" i="33" s="1"/>
  <c r="K284" i="34" a="1"/>
  <c r="K284" i="34" s="1"/>
  <c r="J367" i="33" a="1"/>
  <c r="J367" i="33" s="1"/>
  <c r="O367" i="33" a="1"/>
  <c r="O367" i="33" s="1"/>
  <c r="C367" i="33" a="1"/>
  <c r="C367" i="33" s="1"/>
  <c r="K133" i="34" a="1"/>
  <c r="K133" i="34" s="1"/>
  <c r="E216" i="33" a="1"/>
  <c r="E216" i="33" s="1"/>
  <c r="C216" i="33" a="1"/>
  <c r="C216" i="33" s="1"/>
  <c r="N216" i="33" a="1"/>
  <c r="N216" i="33" s="1"/>
  <c r="L216" i="33" a="1"/>
  <c r="L216" i="33" s="1"/>
  <c r="K344" i="34" a="1"/>
  <c r="K344" i="34" s="1"/>
  <c r="L427" i="33" a="1"/>
  <c r="L427" i="33" s="1"/>
  <c r="M427" i="33" a="1"/>
  <c r="M427" i="33" s="1"/>
  <c r="I427" i="33" a="1"/>
  <c r="I427" i="33" s="1"/>
  <c r="O427" i="33" a="1"/>
  <c r="O427" i="33" s="1"/>
  <c r="G427" i="33" a="1"/>
  <c r="G427" i="33" s="1"/>
  <c r="N427" i="33" a="1"/>
  <c r="N427" i="33" s="1"/>
  <c r="D427" i="33" a="1"/>
  <c r="D427" i="33" s="1"/>
  <c r="K492" i="34" a="1"/>
  <c r="K492" i="34" s="1"/>
  <c r="E575" i="33" a="1"/>
  <c r="E575" i="33" s="1"/>
  <c r="N575" i="33" a="1"/>
  <c r="N575" i="33" s="1"/>
  <c r="I575" i="33" a="1"/>
  <c r="I575" i="33" s="1"/>
  <c r="M575" i="33" a="1"/>
  <c r="M575" i="33" s="1"/>
  <c r="K575" i="33" a="1"/>
  <c r="K575" i="33" s="1"/>
  <c r="L575" i="33" a="1"/>
  <c r="L575" i="33" s="1"/>
  <c r="M626" i="33" a="1"/>
  <c r="M626" i="33" s="1"/>
  <c r="N116" i="33" a="1"/>
  <c r="N116" i="33" s="1"/>
  <c r="C512" i="33" a="1"/>
  <c r="C512" i="33" s="1"/>
  <c r="G604" i="33" a="1"/>
  <c r="G604" i="33" s="1"/>
  <c r="D367" i="33" a="1"/>
  <c r="D367" i="33" s="1"/>
  <c r="C622" i="33" a="1"/>
  <c r="C622" i="33" s="1"/>
  <c r="L592" i="33" a="1"/>
  <c r="L592" i="33" s="1"/>
  <c r="P626" i="33" a="1"/>
  <c r="P626" i="33" s="1"/>
  <c r="I512" i="33" a="1"/>
  <c r="I512" i="33" s="1"/>
  <c r="N303" i="33" a="1"/>
  <c r="N303" i="33" s="1"/>
  <c r="E626" i="33" a="1"/>
  <c r="E626" i="33" s="1"/>
  <c r="O626" i="33" a="1"/>
  <c r="O626" i="33" s="1"/>
  <c r="N344" i="33" a="1"/>
  <c r="N344" i="33" s="1"/>
  <c r="I344" i="33" a="1"/>
  <c r="I344" i="33" s="1"/>
  <c r="C352" i="33" a="1"/>
  <c r="C352" i="33" s="1"/>
  <c r="I116" i="33" a="1"/>
  <c r="I116" i="33" s="1"/>
  <c r="K512" i="33" a="1"/>
  <c r="K512" i="33" s="1"/>
  <c r="N546" i="33" a="1"/>
  <c r="N546" i="33" s="1"/>
  <c r="L158" i="33" a="1"/>
  <c r="L158" i="33" s="1"/>
  <c r="O247" i="33" a="1"/>
  <c r="O247" i="33" s="1"/>
  <c r="K247" i="33" a="1"/>
  <c r="K247" i="33" s="1"/>
  <c r="O604" i="33" a="1"/>
  <c r="O604" i="33" s="1"/>
  <c r="E367" i="33" a="1"/>
  <c r="E367" i="33" s="1"/>
  <c r="C230" i="33" a="1"/>
  <c r="C230" i="33" s="1"/>
  <c r="O191" i="33" a="1"/>
  <c r="O191" i="33" s="1"/>
  <c r="O622" i="33" a="1"/>
  <c r="O622" i="33" s="1"/>
  <c r="C702" i="33" a="1"/>
  <c r="C702" i="33" s="1"/>
  <c r="I592" i="33" a="1"/>
  <c r="I592" i="33" s="1"/>
  <c r="J228" i="33" a="1"/>
  <c r="J228" i="33" s="1"/>
  <c r="I664" i="33" a="1"/>
  <c r="I664" i="33" s="1"/>
  <c r="J468" i="33" a="1"/>
  <c r="J468" i="33" s="1"/>
  <c r="J544" i="33" a="1"/>
  <c r="J544" i="33" s="1"/>
  <c r="G337" i="33" a="1"/>
  <c r="G337" i="33" s="1"/>
  <c r="G696" i="33" a="1"/>
  <c r="G696" i="33" s="1"/>
  <c r="M248" i="33" a="1"/>
  <c r="M248" i="33" s="1"/>
  <c r="D629" i="33" a="1"/>
  <c r="D629" i="33" s="1"/>
  <c r="K238" i="33" a="1"/>
  <c r="K238" i="33" s="1"/>
  <c r="M560" i="33" a="1"/>
  <c r="M560" i="33" s="1"/>
  <c r="C257" i="33" a="1"/>
  <c r="C257" i="33" s="1"/>
  <c r="M615" i="33" a="1"/>
  <c r="M615" i="33" s="1"/>
  <c r="L296" i="33" a="1"/>
  <c r="L296" i="33" s="1"/>
  <c r="G201" i="33" a="1"/>
  <c r="G201" i="33" s="1"/>
  <c r="N349" i="33" a="1"/>
  <c r="N349" i="33" s="1"/>
  <c r="P685" i="33" a="1"/>
  <c r="P685" i="33" s="1"/>
  <c r="G575" i="33" a="1"/>
  <c r="G575" i="33" s="1"/>
  <c r="N291" i="33" a="1"/>
  <c r="N291" i="33" s="1"/>
  <c r="M243" i="33" a="1"/>
  <c r="M243" i="33" s="1"/>
  <c r="J192" i="33" a="1"/>
  <c r="J192" i="33" s="1"/>
  <c r="J684" i="33" a="1"/>
  <c r="J684" i="33" s="1"/>
  <c r="N154" i="33" a="1"/>
  <c r="N154" i="33" s="1"/>
  <c r="J255" i="33" a="1"/>
  <c r="J255" i="33" s="1"/>
  <c r="N513" i="33" a="1"/>
  <c r="N513" i="33" s="1"/>
  <c r="C471" i="33" a="1"/>
  <c r="C471" i="33" s="1"/>
  <c r="C427" i="33" a="1"/>
  <c r="C427" i="33" s="1"/>
  <c r="G398" i="33" a="1"/>
  <c r="G398" i="33" s="1"/>
  <c r="O268" i="33" a="1"/>
  <c r="O268" i="33" s="1"/>
  <c r="N619" i="33" a="1"/>
  <c r="N619" i="33" s="1"/>
  <c r="M216" i="33" a="1"/>
  <c r="M216" i="33" s="1"/>
  <c r="J166" i="33" a="1"/>
  <c r="J166" i="33" s="1"/>
  <c r="O185" i="33" a="1"/>
  <c r="O185" i="33" s="1"/>
  <c r="G185" i="33" a="1"/>
  <c r="G185" i="33" s="1"/>
  <c r="D501" i="33" a="1"/>
  <c r="D501" i="33" s="1"/>
  <c r="L625" i="33" a="1"/>
  <c r="L625" i="33" s="1"/>
  <c r="G183" i="33" a="1"/>
  <c r="G183" i="33" s="1"/>
  <c r="I439" i="33" a="1"/>
  <c r="I439" i="33" s="1"/>
  <c r="L417" i="33" a="1"/>
  <c r="L417" i="33" s="1"/>
  <c r="M185" i="33" a="1"/>
  <c r="M185" i="33" s="1"/>
  <c r="N625" i="33" a="1"/>
  <c r="N625" i="33" s="1"/>
  <c r="I409" i="33" a="1"/>
  <c r="I409" i="33" s="1"/>
  <c r="K234" i="33" a="1"/>
  <c r="K234" i="33" s="1"/>
  <c r="N183" i="33" a="1"/>
  <c r="N183" i="33" s="1"/>
  <c r="P183" i="33" a="1"/>
  <c r="P183" i="33" s="1"/>
  <c r="P439" i="33" a="1"/>
  <c r="P439" i="33" s="1"/>
  <c r="G535" i="33" a="1"/>
  <c r="G535" i="33" s="1"/>
  <c r="E417" i="33" a="1"/>
  <c r="E417" i="33" s="1"/>
  <c r="I579" i="33" a="1"/>
  <c r="I579" i="33" s="1"/>
  <c r="C183" i="33" a="1"/>
  <c r="C183" i="33" s="1"/>
  <c r="C439" i="33" a="1"/>
  <c r="C439" i="33" s="1"/>
  <c r="L439" i="33" a="1"/>
  <c r="L439" i="33" s="1"/>
  <c r="N417" i="33" a="1"/>
  <c r="N417" i="33" s="1"/>
  <c r="I417" i="33" a="1"/>
  <c r="I417" i="33" s="1"/>
  <c r="J185" i="33" a="1"/>
  <c r="J185" i="33" s="1"/>
  <c r="L160" i="33" a="1"/>
  <c r="L160" i="33" s="1"/>
  <c r="I625" i="33" a="1"/>
  <c r="I625" i="33" s="1"/>
  <c r="K409" i="33" a="1"/>
  <c r="K409" i="33" s="1"/>
  <c r="D183" i="33" a="1"/>
  <c r="D183" i="33" s="1"/>
  <c r="J439" i="33" a="1"/>
  <c r="J439" i="33" s="1"/>
  <c r="D439" i="33" a="1"/>
  <c r="D439" i="33" s="1"/>
  <c r="D417" i="33" a="1"/>
  <c r="D417" i="33" s="1"/>
  <c r="C417" i="33" a="1"/>
  <c r="C417" i="33" s="1"/>
  <c r="E236" i="33" a="1"/>
  <c r="E236" i="33" s="1"/>
  <c r="G519" i="33" a="1"/>
  <c r="G519" i="33" s="1"/>
  <c r="J501" i="33" a="1"/>
  <c r="J501" i="33" s="1"/>
  <c r="K130" i="33" a="1"/>
  <c r="K130" i="33" s="1"/>
  <c r="M123" i="33" a="1"/>
  <c r="M123" i="33" s="1"/>
  <c r="P236" i="33" a="1"/>
  <c r="P236" i="33" s="1"/>
  <c r="E519" i="33" a="1"/>
  <c r="E519" i="33" s="1"/>
  <c r="P519" i="33" a="1"/>
  <c r="P519" i="33" s="1"/>
  <c r="M160" i="33" a="1"/>
  <c r="M160" i="33" s="1"/>
  <c r="M501" i="33" a="1"/>
  <c r="M501" i="33" s="1"/>
  <c r="C130" i="33" a="1"/>
  <c r="C130" i="33" s="1"/>
  <c r="K123" i="33" a="1"/>
  <c r="K123" i="33" s="1"/>
  <c r="N160" i="33" a="1"/>
  <c r="N160" i="33" s="1"/>
  <c r="P501" i="33" a="1"/>
  <c r="P501" i="33" s="1"/>
  <c r="L130" i="33" a="1"/>
  <c r="L130" i="33" s="1"/>
  <c r="L123" i="33" a="1"/>
  <c r="L123" i="33" s="1"/>
  <c r="P160" i="33" a="1"/>
  <c r="P160" i="33" s="1"/>
  <c r="G501" i="33" a="1"/>
  <c r="G501" i="33" s="1"/>
  <c r="I130" i="33" a="1"/>
  <c r="I130" i="33" s="1"/>
  <c r="I234" i="33" a="1"/>
  <c r="I234" i="33" s="1"/>
  <c r="C236" i="33" a="1"/>
  <c r="C236" i="33" s="1"/>
  <c r="N236" i="33" a="1"/>
  <c r="N236" i="33" s="1"/>
  <c r="K519" i="33" a="1"/>
  <c r="K519" i="33" s="1"/>
  <c r="I160" i="33" a="1"/>
  <c r="I160" i="33" s="1"/>
  <c r="I501" i="33" a="1"/>
  <c r="I501" i="33" s="1"/>
  <c r="N234" i="33" a="1"/>
  <c r="N234" i="33" s="1"/>
  <c r="G300" i="33" a="1"/>
  <c r="G300" i="33" s="1"/>
  <c r="L652" i="33" a="1"/>
  <c r="L652" i="33" s="1"/>
  <c r="M106" i="33" a="1"/>
  <c r="M106" i="33" s="1"/>
  <c r="N711" i="33" a="1"/>
  <c r="N711" i="33" s="1"/>
  <c r="C406" i="33" a="1"/>
  <c r="C406" i="33" s="1"/>
  <c r="M406" i="33" a="1"/>
  <c r="M406" i="33" s="1"/>
  <c r="M213" i="33" a="1"/>
  <c r="M213" i="33" s="1"/>
  <c r="I630" i="33" a="1"/>
  <c r="I630" i="33" s="1"/>
  <c r="C630" i="33" a="1"/>
  <c r="C630" i="33" s="1"/>
  <c r="L627" i="33" a="1"/>
  <c r="L627" i="33" s="1"/>
  <c r="K627" i="33" a="1"/>
  <c r="K627" i="33" s="1"/>
  <c r="G272" i="33" a="1"/>
  <c r="G272" i="33" s="1"/>
  <c r="J672" i="33" a="1"/>
  <c r="J672" i="33" s="1"/>
  <c r="D667" i="33" a="1"/>
  <c r="D667" i="33" s="1"/>
  <c r="I667" i="33" a="1"/>
  <c r="I667" i="33" s="1"/>
  <c r="C431" i="33" a="1"/>
  <c r="C431" i="33" s="1"/>
  <c r="J492" i="33" a="1"/>
  <c r="J492" i="33" s="1"/>
  <c r="I643" i="33" a="1"/>
  <c r="I643" i="33" s="1"/>
  <c r="M389" i="33" a="1"/>
  <c r="M389" i="33" s="1"/>
  <c r="P111" i="33" a="1"/>
  <c r="P111" i="33" s="1"/>
  <c r="L587" i="33" a="1"/>
  <c r="L587" i="33" s="1"/>
  <c r="D320" i="33" a="1"/>
  <c r="D320" i="33" s="1"/>
  <c r="N320" i="33" a="1"/>
  <c r="N320" i="33" s="1"/>
  <c r="M647" i="33" a="1"/>
  <c r="M647" i="33" s="1"/>
  <c r="P221" i="33" a="1"/>
  <c r="P221" i="33" s="1"/>
  <c r="G126" i="33" a="1"/>
  <c r="G126" i="33" s="1"/>
  <c r="C589" i="33" a="1"/>
  <c r="C589" i="33" s="1"/>
  <c r="I694" i="33" a="1"/>
  <c r="I694" i="33" s="1"/>
  <c r="G666" i="33" a="1"/>
  <c r="G666" i="33" s="1"/>
  <c r="L586" i="33" a="1"/>
  <c r="L586" i="33" s="1"/>
  <c r="E610" i="33" a="1"/>
  <c r="E610" i="33" s="1"/>
  <c r="I695" i="33" a="1"/>
  <c r="I695" i="33" s="1"/>
  <c r="M576" i="33" a="1"/>
  <c r="M576" i="33" s="1"/>
  <c r="P576" i="33" a="1"/>
  <c r="P576" i="33" s="1"/>
  <c r="E649" i="33" a="1"/>
  <c r="E649" i="33" s="1"/>
  <c r="P106" i="33" a="1"/>
  <c r="P106" i="33" s="1"/>
  <c r="D406" i="33" a="1"/>
  <c r="D406" i="33" s="1"/>
  <c r="G406" i="33" a="1"/>
  <c r="G406" i="33" s="1"/>
  <c r="L455" i="33" a="1"/>
  <c r="L455" i="33" s="1"/>
  <c r="N213" i="33" a="1"/>
  <c r="N213" i="33" s="1"/>
  <c r="N630" i="33" a="1"/>
  <c r="N630" i="33" s="1"/>
  <c r="K630" i="33" a="1"/>
  <c r="K630" i="33" s="1"/>
  <c r="P627" i="33" a="1"/>
  <c r="P627" i="33" s="1"/>
  <c r="E627" i="33" a="1"/>
  <c r="E627" i="33" s="1"/>
  <c r="C362" i="33" a="1"/>
  <c r="C362" i="33" s="1"/>
  <c r="I272" i="33" a="1"/>
  <c r="I272" i="33" s="1"/>
  <c r="J606" i="33" a="1"/>
  <c r="J606" i="33" s="1"/>
  <c r="L672" i="33" a="1"/>
  <c r="L672" i="33" s="1"/>
  <c r="O667" i="33" a="1"/>
  <c r="O667" i="33" s="1"/>
  <c r="O585" i="33" a="1"/>
  <c r="O585" i="33" s="1"/>
  <c r="N269" i="33" a="1"/>
  <c r="N269" i="33" s="1"/>
  <c r="O431" i="33" a="1"/>
  <c r="O431" i="33" s="1"/>
  <c r="D326" i="33" a="1"/>
  <c r="D326" i="33" s="1"/>
  <c r="O138" i="33" a="1"/>
  <c r="O138" i="33" s="1"/>
  <c r="L643" i="33" a="1"/>
  <c r="L643" i="33" s="1"/>
  <c r="C389" i="33" a="1"/>
  <c r="C389" i="33" s="1"/>
  <c r="N111" i="33" a="1"/>
  <c r="N111" i="33" s="1"/>
  <c r="K587" i="33" a="1"/>
  <c r="K587" i="33" s="1"/>
  <c r="J320" i="33" a="1"/>
  <c r="J320" i="33" s="1"/>
  <c r="E647" i="33" a="1"/>
  <c r="E647" i="33" s="1"/>
  <c r="N221" i="33" a="1"/>
  <c r="N221" i="33" s="1"/>
  <c r="N126" i="33" a="1"/>
  <c r="N126" i="33" s="1"/>
  <c r="K694" i="33" a="1"/>
  <c r="K694" i="33" s="1"/>
  <c r="E304" i="33" a="1"/>
  <c r="E304" i="33" s="1"/>
  <c r="K586" i="33" a="1"/>
  <c r="K586" i="33" s="1"/>
  <c r="D610" i="33" a="1"/>
  <c r="D610" i="33" s="1"/>
  <c r="C695" i="33" a="1"/>
  <c r="C695" i="33" s="1"/>
  <c r="P244" i="33" a="1"/>
  <c r="P244" i="33" s="1"/>
  <c r="D658" i="33" a="1"/>
  <c r="D658" i="33" s="1"/>
  <c r="J587" i="33" a="1"/>
  <c r="J587" i="33" s="1"/>
  <c r="G610" i="33" a="1"/>
  <c r="G610" i="33" s="1"/>
  <c r="J244" i="33" a="1"/>
  <c r="J244" i="33" s="1"/>
  <c r="G455" i="33" a="1"/>
  <c r="G455" i="33" s="1"/>
  <c r="L518" i="33" a="1"/>
  <c r="L518" i="33" s="1"/>
  <c r="M585" i="33" a="1"/>
  <c r="M585" i="33" s="1"/>
  <c r="I652" i="33" a="1"/>
  <c r="I652" i="33" s="1"/>
  <c r="M649" i="33" a="1"/>
  <c r="M649" i="33" s="1"/>
  <c r="G541" i="33" a="1"/>
  <c r="G541" i="33" s="1"/>
  <c r="L406" i="33" a="1"/>
  <c r="L406" i="33" s="1"/>
  <c r="K406" i="33" a="1"/>
  <c r="K406" i="33" s="1"/>
  <c r="I213" i="33" a="1"/>
  <c r="I213" i="33" s="1"/>
  <c r="E630" i="33" a="1"/>
  <c r="E630" i="33" s="1"/>
  <c r="G522" i="33" a="1"/>
  <c r="G522" i="33" s="1"/>
  <c r="O237" i="33" a="1"/>
  <c r="O237" i="33" s="1"/>
  <c r="J627" i="33" a="1"/>
  <c r="J627" i="33" s="1"/>
  <c r="J272" i="33" a="1"/>
  <c r="J272" i="33" s="1"/>
  <c r="M272" i="33" a="1"/>
  <c r="M272" i="33" s="1"/>
  <c r="O153" i="33" a="1"/>
  <c r="O153" i="33" s="1"/>
  <c r="K672" i="33" a="1"/>
  <c r="K672" i="33" s="1"/>
  <c r="N667" i="33" a="1"/>
  <c r="N667" i="33" s="1"/>
  <c r="E269" i="33" a="1"/>
  <c r="E269" i="33" s="1"/>
  <c r="J643" i="33" a="1"/>
  <c r="J643" i="33" s="1"/>
  <c r="P389" i="33" a="1"/>
  <c r="P389" i="33" s="1"/>
  <c r="I732" i="33" a="1"/>
  <c r="I732" i="33" s="1"/>
  <c r="I587" i="33" a="1"/>
  <c r="I587" i="33" s="1"/>
  <c r="K320" i="33" a="1"/>
  <c r="K320" i="33" s="1"/>
  <c r="P298" i="33" a="1"/>
  <c r="P298" i="33" s="1"/>
  <c r="M126" i="33" a="1"/>
  <c r="M126" i="33" s="1"/>
  <c r="C126" i="33" a="1"/>
  <c r="C126" i="33" s="1"/>
  <c r="C586" i="33" a="1"/>
  <c r="C586" i="33" s="1"/>
  <c r="L537" i="33" a="1"/>
  <c r="L537" i="33" s="1"/>
  <c r="C244" i="33" a="1"/>
  <c r="C244" i="33" s="1"/>
  <c r="J576" i="33" a="1"/>
  <c r="J576" i="33" s="1"/>
  <c r="C658" i="33" a="1"/>
  <c r="C658" i="33" s="1"/>
  <c r="M220" i="33" a="1"/>
  <c r="M220" i="33" s="1"/>
  <c r="D220" i="33" a="1"/>
  <c r="D220" i="33" s="1"/>
  <c r="E652" i="33" a="1"/>
  <c r="E652" i="33" s="1"/>
  <c r="K649" i="33" a="1"/>
  <c r="K649" i="33" s="1"/>
  <c r="N406" i="33" a="1"/>
  <c r="N406" i="33" s="1"/>
  <c r="L213" i="33" a="1"/>
  <c r="L213" i="33" s="1"/>
  <c r="G630" i="33" a="1"/>
  <c r="G630" i="33" s="1"/>
  <c r="L522" i="33" a="1"/>
  <c r="L522" i="33" s="1"/>
  <c r="G627" i="33" a="1"/>
  <c r="G627" i="33" s="1"/>
  <c r="L272" i="33" a="1"/>
  <c r="L272" i="33" s="1"/>
  <c r="N272" i="33" a="1"/>
  <c r="N272" i="33" s="1"/>
  <c r="L667" i="33" a="1"/>
  <c r="L667" i="33" s="1"/>
  <c r="P667" i="33" a="1"/>
  <c r="P667" i="33" s="1"/>
  <c r="D643" i="33" a="1"/>
  <c r="D643" i="33" s="1"/>
  <c r="O320" i="33" a="1"/>
  <c r="O320" i="33" s="1"/>
  <c r="E320" i="33" a="1"/>
  <c r="E320" i="33" s="1"/>
  <c r="D298" i="33" a="1"/>
  <c r="D298" i="33" s="1"/>
  <c r="L126" i="33" a="1"/>
  <c r="L126" i="33" s="1"/>
  <c r="J126" i="33" a="1"/>
  <c r="J126" i="33" s="1"/>
  <c r="E695" i="33" a="1"/>
  <c r="E695" i="33" s="1"/>
  <c r="G577" i="33" a="1"/>
  <c r="G577" i="33" s="1"/>
  <c r="C359" i="33" a="1"/>
  <c r="C359" i="33" s="1"/>
  <c r="K658" i="33" a="1"/>
  <c r="K658" i="33" s="1"/>
  <c r="D652" i="33" a="1"/>
  <c r="D652" i="33" s="1"/>
  <c r="C649" i="33" a="1"/>
  <c r="C649" i="33" s="1"/>
  <c r="P630" i="33" a="1"/>
  <c r="P630" i="33" s="1"/>
  <c r="C627" i="33" a="1"/>
  <c r="C627" i="33" s="1"/>
  <c r="C272" i="33" a="1"/>
  <c r="C272" i="33" s="1"/>
  <c r="K272" i="33" a="1"/>
  <c r="K272" i="33" s="1"/>
  <c r="O651" i="33" a="1"/>
  <c r="O651" i="33" s="1"/>
  <c r="J390" i="33" a="1"/>
  <c r="J390" i="33" s="1"/>
  <c r="J712" i="33" a="1"/>
  <c r="J712" i="33" s="1"/>
  <c r="I389" i="33" a="1"/>
  <c r="I389" i="33" s="1"/>
  <c r="C587" i="33" a="1"/>
  <c r="C587" i="33" s="1"/>
  <c r="L320" i="33" a="1"/>
  <c r="L320" i="33" s="1"/>
  <c r="M320" i="33" a="1"/>
  <c r="M320" i="33" s="1"/>
  <c r="C298" i="33" a="1"/>
  <c r="C298" i="33" s="1"/>
  <c r="D126" i="33" a="1"/>
  <c r="D126" i="33" s="1"/>
  <c r="O126" i="33" a="1"/>
  <c r="O126" i="33" s="1"/>
  <c r="K610" i="33" a="1"/>
  <c r="K610" i="33" s="1"/>
  <c r="M695" i="33" a="1"/>
  <c r="M695" i="33" s="1"/>
  <c r="L577" i="33" a="1"/>
  <c r="L577" i="33" s="1"/>
  <c r="K359" i="33" a="1"/>
  <c r="K359" i="33" s="1"/>
  <c r="M658" i="33" a="1"/>
  <c r="M658" i="33" s="1"/>
  <c r="K530" i="34" a="1"/>
  <c r="K530" i="34" s="1"/>
  <c r="M613" i="33" a="1"/>
  <c r="M613" i="33" s="1"/>
  <c r="J613" i="33" a="1"/>
  <c r="J613" i="33" s="1"/>
  <c r="O613" i="33" a="1"/>
  <c r="O613" i="33" s="1"/>
  <c r="K240" i="34" a="1"/>
  <c r="K240" i="34" s="1"/>
  <c r="C323" i="33" a="1"/>
  <c r="C323" i="33" s="1"/>
  <c r="K260" i="34" a="1"/>
  <c r="K260" i="34" s="1"/>
  <c r="C343" i="33" a="1"/>
  <c r="C343" i="33" s="1"/>
  <c r="K657" i="34" a="1"/>
  <c r="K657" i="34" s="1"/>
  <c r="I740" i="33" a="1"/>
  <c r="I740" i="33" s="1"/>
  <c r="D740" i="33" a="1"/>
  <c r="D740" i="33" s="1"/>
  <c r="P740" i="33" a="1"/>
  <c r="P740" i="33" s="1"/>
  <c r="L740" i="33" a="1"/>
  <c r="L740" i="33" s="1"/>
  <c r="C740" i="33" a="1"/>
  <c r="C740" i="33" s="1"/>
  <c r="N740" i="33" a="1"/>
  <c r="N740" i="33" s="1"/>
  <c r="K163" i="34" a="1"/>
  <c r="K163" i="34" s="1"/>
  <c r="P246" i="33" a="1"/>
  <c r="P246" i="33" s="1"/>
  <c r="O246" i="33" a="1"/>
  <c r="O246" i="33" s="1"/>
  <c r="J246" i="33" a="1"/>
  <c r="J246" i="33" s="1"/>
  <c r="D246" i="33" a="1"/>
  <c r="D246" i="33" s="1"/>
  <c r="M246" i="33" a="1"/>
  <c r="M246" i="33" s="1"/>
  <c r="G246" i="33" a="1"/>
  <c r="G246" i="33" s="1"/>
  <c r="K322" i="34" a="1"/>
  <c r="K322" i="34" s="1"/>
  <c r="D405" i="33" a="1"/>
  <c r="D405" i="33" s="1"/>
  <c r="G405" i="33" a="1"/>
  <c r="G405" i="33" s="1"/>
  <c r="C405" i="33" a="1"/>
  <c r="C405" i="33" s="1"/>
  <c r="N405" i="33" a="1"/>
  <c r="N405" i="33" s="1"/>
  <c r="P405" i="33" a="1"/>
  <c r="P405" i="33" s="1"/>
  <c r="I405" i="33" a="1"/>
  <c r="I405" i="33" s="1"/>
  <c r="O405" i="33" a="1"/>
  <c r="O405" i="33" s="1"/>
  <c r="K88" i="34" a="1"/>
  <c r="K88" i="34" s="1"/>
  <c r="D171" i="33" a="1"/>
  <c r="D171" i="33" s="1"/>
  <c r="P171" i="33" a="1"/>
  <c r="P171" i="33" s="1"/>
  <c r="K171" i="33" a="1"/>
  <c r="K171" i="33" s="1"/>
  <c r="N171" i="33" a="1"/>
  <c r="N171" i="33" s="1"/>
  <c r="G171" i="33" a="1"/>
  <c r="G171" i="33" s="1"/>
  <c r="M171" i="33" a="1"/>
  <c r="M171" i="33" s="1"/>
  <c r="L171" i="33" a="1"/>
  <c r="L171" i="33" s="1"/>
  <c r="O171" i="33" a="1"/>
  <c r="O171" i="33" s="1"/>
  <c r="J171" i="33" a="1"/>
  <c r="J171" i="33" s="1"/>
  <c r="M305" i="33" a="1"/>
  <c r="M305" i="33" s="1"/>
  <c r="J405" i="33" a="1"/>
  <c r="J405" i="33" s="1"/>
  <c r="G343" i="33" a="1"/>
  <c r="G343" i="33" s="1"/>
  <c r="G596" i="33" a="1"/>
  <c r="G596" i="33" s="1"/>
  <c r="C364" i="33" a="1"/>
  <c r="C364" i="33" s="1"/>
  <c r="G374" i="33" a="1"/>
  <c r="G374" i="33" s="1"/>
  <c r="C171" i="33" a="1"/>
  <c r="C171" i="33" s="1"/>
  <c r="E740" i="33" a="1"/>
  <c r="E740" i="33" s="1"/>
  <c r="K583" i="33" a="1"/>
  <c r="K583" i="33" s="1"/>
  <c r="K301" i="34" a="1"/>
  <c r="K301" i="34" s="1"/>
  <c r="I384" i="33" a="1"/>
  <c r="I384" i="33" s="1"/>
  <c r="K648" i="34" a="1"/>
  <c r="K648" i="34" s="1"/>
  <c r="P731" i="33" a="1"/>
  <c r="P731" i="33" s="1"/>
  <c r="C731" i="33" a="1"/>
  <c r="C731" i="33" s="1"/>
  <c r="G731" i="33" a="1"/>
  <c r="G731" i="33" s="1"/>
  <c r="O731" i="33" a="1"/>
  <c r="O731" i="33" s="1"/>
  <c r="M731" i="33" a="1"/>
  <c r="M731" i="33" s="1"/>
  <c r="J731" i="33" a="1"/>
  <c r="J731" i="33" s="1"/>
  <c r="N118" i="33" a="1"/>
  <c r="N118" i="33" s="1"/>
  <c r="P118" i="33" a="1"/>
  <c r="P118" i="33" s="1"/>
  <c r="I118" i="33" a="1"/>
  <c r="I118" i="33" s="1"/>
  <c r="O118" i="33" a="1"/>
  <c r="O118" i="33" s="1"/>
  <c r="J454" i="33" a="1"/>
  <c r="J454" i="33" s="1"/>
  <c r="C454" i="33" a="1"/>
  <c r="C454" i="33" s="1"/>
  <c r="K454" i="33" a="1"/>
  <c r="K454" i="33" s="1"/>
  <c r="G170" i="33" a="1"/>
  <c r="G170" i="33" s="1"/>
  <c r="D170" i="33" a="1"/>
  <c r="D170" i="33" s="1"/>
  <c r="I292" i="33" a="1"/>
  <c r="I292" i="33" s="1"/>
  <c r="K292" i="33" a="1"/>
  <c r="K292" i="33" s="1"/>
  <c r="K460" i="34" a="1"/>
  <c r="K460" i="34" s="1"/>
  <c r="M543" i="33" a="1"/>
  <c r="M543" i="33" s="1"/>
  <c r="L543" i="33" a="1"/>
  <c r="L543" i="33" s="1"/>
  <c r="E543" i="33" a="1"/>
  <c r="E543" i="33" s="1"/>
  <c r="O543" i="33" a="1"/>
  <c r="O543" i="33" s="1"/>
  <c r="P543" i="33" a="1"/>
  <c r="P543" i="33" s="1"/>
  <c r="I543" i="33" a="1"/>
  <c r="I543" i="33" s="1"/>
  <c r="D543" i="33" a="1"/>
  <c r="D543" i="33" s="1"/>
  <c r="O637" i="33" a="1"/>
  <c r="O637" i="33" s="1"/>
  <c r="E637" i="33" a="1"/>
  <c r="E637" i="33" s="1"/>
  <c r="G637" i="33" a="1"/>
  <c r="G637" i="33" s="1"/>
  <c r="K637" i="33" a="1"/>
  <c r="K637" i="33" s="1"/>
  <c r="K591" i="34" a="1"/>
  <c r="K591" i="34" s="1"/>
  <c r="C674" i="33" a="1"/>
  <c r="C674" i="33" s="1"/>
  <c r="N674" i="33" a="1"/>
  <c r="N674" i="33" s="1"/>
  <c r="O674" i="33" a="1"/>
  <c r="O674" i="33" s="1"/>
  <c r="I674" i="33" a="1"/>
  <c r="I674" i="33" s="1"/>
  <c r="M674" i="33" a="1"/>
  <c r="M674" i="33" s="1"/>
  <c r="J674" i="33" a="1"/>
  <c r="J674" i="33" s="1"/>
  <c r="C396" i="33" a="1"/>
  <c r="C396" i="33" s="1"/>
  <c r="G396" i="33" a="1"/>
  <c r="G396" i="33" s="1"/>
  <c r="I396" i="33" a="1"/>
  <c r="I396" i="33" s="1"/>
  <c r="D396" i="33" a="1"/>
  <c r="D396" i="33" s="1"/>
  <c r="D581" i="33" a="1"/>
  <c r="D581" i="33" s="1"/>
  <c r="E581" i="33" a="1"/>
  <c r="E581" i="33" s="1"/>
  <c r="C581" i="33" a="1"/>
  <c r="C581" i="33" s="1"/>
  <c r="J581" i="33" a="1"/>
  <c r="J581" i="33" s="1"/>
  <c r="P581" i="33" a="1"/>
  <c r="P581" i="33" s="1"/>
  <c r="G581" i="33" a="1"/>
  <c r="G581" i="33" s="1"/>
  <c r="M581" i="33" a="1"/>
  <c r="M581" i="33" s="1"/>
  <c r="K661" i="33" a="1"/>
  <c r="K661" i="33" s="1"/>
  <c r="C661" i="33" a="1"/>
  <c r="C661" i="33" s="1"/>
  <c r="G661" i="33" a="1"/>
  <c r="G661" i="33" s="1"/>
  <c r="J661" i="33" a="1"/>
  <c r="J661" i="33" s="1"/>
  <c r="L661" i="33" a="1"/>
  <c r="L661" i="33" s="1"/>
  <c r="K270" i="34" a="1"/>
  <c r="K270" i="34" s="1"/>
  <c r="C353" i="33" a="1"/>
  <c r="C353" i="33" s="1"/>
  <c r="K353" i="33" a="1"/>
  <c r="K353" i="33" s="1"/>
  <c r="I353" i="33" a="1"/>
  <c r="I353" i="33" s="1"/>
  <c r="L353" i="33" a="1"/>
  <c r="L353" i="33" s="1"/>
  <c r="N353" i="33" a="1"/>
  <c r="N353" i="33" s="1"/>
  <c r="G353" i="33" a="1"/>
  <c r="G353" i="33" s="1"/>
  <c r="P353" i="33" a="1"/>
  <c r="P353" i="33" s="1"/>
  <c r="D353" i="33" a="1"/>
  <c r="D353" i="33" s="1"/>
  <c r="E353" i="33" a="1"/>
  <c r="E353" i="33" s="1"/>
  <c r="J353" i="33" a="1"/>
  <c r="J353" i="33" s="1"/>
  <c r="K377" i="34" a="1"/>
  <c r="K377" i="34" s="1"/>
  <c r="L460" i="33" a="1"/>
  <c r="L460" i="33" s="1"/>
  <c r="P460" i="33" a="1"/>
  <c r="P460" i="33" s="1"/>
  <c r="E460" i="33" a="1"/>
  <c r="E460" i="33" s="1"/>
  <c r="O460" i="33" a="1"/>
  <c r="O460" i="33" s="1"/>
  <c r="M460" i="33" a="1"/>
  <c r="M460" i="33" s="1"/>
  <c r="C460" i="33" a="1"/>
  <c r="C460" i="33" s="1"/>
  <c r="J460" i="33" a="1"/>
  <c r="J460" i="33" s="1"/>
  <c r="K460" i="33" a="1"/>
  <c r="K460" i="33" s="1"/>
  <c r="N460" i="33" a="1"/>
  <c r="N460" i="33" s="1"/>
  <c r="O546" i="33" a="1"/>
  <c r="O546" i="33" s="1"/>
  <c r="K731" i="33" a="1"/>
  <c r="K731" i="33" s="1"/>
  <c r="G227" i="33" a="1"/>
  <c r="G227" i="33" s="1"/>
  <c r="J596" i="33" a="1"/>
  <c r="J596" i="33" s="1"/>
  <c r="E171" i="33" a="1"/>
  <c r="E171" i="33" s="1"/>
  <c r="L323" i="33" a="1"/>
  <c r="L323" i="33" s="1"/>
  <c r="E246" i="33" a="1"/>
  <c r="E246" i="33" s="1"/>
  <c r="K192" i="34" a="1"/>
  <c r="K192" i="34" s="1"/>
  <c r="C275" i="33" a="1"/>
  <c r="C275" i="33" s="1"/>
  <c r="O275" i="33" a="1"/>
  <c r="O275" i="33" s="1"/>
  <c r="P275" i="33" a="1"/>
  <c r="P275" i="33" s="1"/>
  <c r="G275" i="33" a="1"/>
  <c r="G275" i="33" s="1"/>
  <c r="M275" i="33" a="1"/>
  <c r="M275" i="33" s="1"/>
  <c r="C113" i="33" a="1"/>
  <c r="C113" i="33" s="1"/>
  <c r="P113" i="33" a="1"/>
  <c r="P113" i="33" s="1"/>
  <c r="K590" i="34" a="1"/>
  <c r="K590" i="34" s="1"/>
  <c r="E673" i="33" a="1"/>
  <c r="E673" i="33" s="1"/>
  <c r="I673" i="33" a="1"/>
  <c r="I673" i="33" s="1"/>
  <c r="J673" i="33" a="1"/>
  <c r="J673" i="33" s="1"/>
  <c r="G673" i="33" a="1"/>
  <c r="G673" i="33" s="1"/>
  <c r="D673" i="33" a="1"/>
  <c r="D673" i="33" s="1"/>
  <c r="C673" i="33" a="1"/>
  <c r="C673" i="33" s="1"/>
  <c r="N617" i="33" a="1"/>
  <c r="N617" i="33" s="1"/>
  <c r="I617" i="33" a="1"/>
  <c r="I617" i="33" s="1"/>
  <c r="D617" i="33" a="1"/>
  <c r="D617" i="33" s="1"/>
  <c r="O714" i="33" a="1"/>
  <c r="O714" i="33" s="1"/>
  <c r="G714" i="33" a="1"/>
  <c r="G714" i="33" s="1"/>
  <c r="D714" i="33" a="1"/>
  <c r="D714" i="33" s="1"/>
  <c r="M714" i="33" a="1"/>
  <c r="M714" i="33" s="1"/>
  <c r="K225" i="34" a="1"/>
  <c r="K225" i="34" s="1"/>
  <c r="O308" i="33" a="1"/>
  <c r="O308" i="33" s="1"/>
  <c r="K308" i="33" a="1"/>
  <c r="K308" i="33" s="1"/>
  <c r="G308" i="33" a="1"/>
  <c r="G308" i="33" s="1"/>
  <c r="C308" i="33" a="1"/>
  <c r="C308" i="33" s="1"/>
  <c r="L308" i="33" a="1"/>
  <c r="L308" i="33" s="1"/>
  <c r="J308" i="33" a="1"/>
  <c r="J308" i="33" s="1"/>
  <c r="K46" i="34" a="1"/>
  <c r="K46" i="34" s="1"/>
  <c r="K129" i="33" a="1"/>
  <c r="K129" i="33" s="1"/>
  <c r="L129" i="33" a="1"/>
  <c r="L129" i="33" s="1"/>
  <c r="M129" i="33" a="1"/>
  <c r="M129" i="33" s="1"/>
  <c r="I129" i="33" a="1"/>
  <c r="I129" i="33" s="1"/>
  <c r="G129" i="33" a="1"/>
  <c r="G129" i="33" s="1"/>
  <c r="C129" i="33" a="1"/>
  <c r="C129" i="33" s="1"/>
  <c r="K576" i="34" a="1"/>
  <c r="K576" i="34" s="1"/>
  <c r="C659" i="33" a="1"/>
  <c r="C659" i="33" s="1"/>
  <c r="G659" i="33" a="1"/>
  <c r="G659" i="33" s="1"/>
  <c r="N659" i="33" a="1"/>
  <c r="N659" i="33" s="1"/>
  <c r="I659" i="33" a="1"/>
  <c r="I659" i="33" s="1"/>
  <c r="E659" i="33" a="1"/>
  <c r="E659" i="33" s="1"/>
  <c r="O659" i="33" a="1"/>
  <c r="O659" i="33" s="1"/>
  <c r="K396" i="34" a="1"/>
  <c r="K396" i="34" s="1"/>
  <c r="L479" i="33" a="1"/>
  <c r="L479" i="33" s="1"/>
  <c r="K515" i="34" a="1"/>
  <c r="K515" i="34" s="1"/>
  <c r="C598" i="33" a="1"/>
  <c r="C598" i="33" s="1"/>
  <c r="M598" i="33" a="1"/>
  <c r="M598" i="33" s="1"/>
  <c r="K438" i="34" a="1"/>
  <c r="K438" i="34" s="1"/>
  <c r="G521" i="33" a="1"/>
  <c r="G521" i="33" s="1"/>
  <c r="K220" i="34" a="1"/>
  <c r="K220" i="34" s="1"/>
  <c r="I303" i="33" a="1"/>
  <c r="I303" i="33" s="1"/>
  <c r="E303" i="33" a="1"/>
  <c r="E303" i="33" s="1"/>
  <c r="J303" i="33" a="1"/>
  <c r="J303" i="33" s="1"/>
  <c r="C303" i="33" a="1"/>
  <c r="C303" i="33" s="1"/>
  <c r="D303" i="33" a="1"/>
  <c r="D303" i="33" s="1"/>
  <c r="M303" i="33" a="1"/>
  <c r="M303" i="33" s="1"/>
  <c r="K219" i="34" a="1"/>
  <c r="K219" i="34" s="1"/>
  <c r="N302" i="33" a="1"/>
  <c r="N302" i="33" s="1"/>
  <c r="C302" i="33" a="1"/>
  <c r="C302" i="33" s="1"/>
  <c r="O302" i="33" a="1"/>
  <c r="O302" i="33" s="1"/>
  <c r="L302" i="33" a="1"/>
  <c r="L302" i="33" s="1"/>
  <c r="K291" i="34" a="1"/>
  <c r="K291" i="34" s="1"/>
  <c r="P374" i="33" a="1"/>
  <c r="P374" i="33" s="1"/>
  <c r="L374" i="33" a="1"/>
  <c r="L374" i="33" s="1"/>
  <c r="K374" i="33" a="1"/>
  <c r="K374" i="33" s="1"/>
  <c r="J374" i="33" a="1"/>
  <c r="J374" i="33" s="1"/>
  <c r="D374" i="33" a="1"/>
  <c r="D374" i="33" s="1"/>
  <c r="E374" i="33" a="1"/>
  <c r="E374" i="33" s="1"/>
  <c r="N374" i="33" a="1"/>
  <c r="N374" i="33" s="1"/>
  <c r="C374" i="33" a="1"/>
  <c r="C374" i="33" s="1"/>
  <c r="K358" i="34" a="1"/>
  <c r="K358" i="34" s="1"/>
  <c r="C441" i="33" a="1"/>
  <c r="C441" i="33" s="1"/>
  <c r="E441" i="33" a="1"/>
  <c r="E441" i="33" s="1"/>
  <c r="J441" i="33" a="1"/>
  <c r="J441" i="33" s="1"/>
  <c r="I441" i="33" a="1"/>
  <c r="I441" i="33" s="1"/>
  <c r="D441" i="33" a="1"/>
  <c r="D441" i="33" s="1"/>
  <c r="K603" i="34" a="1"/>
  <c r="K603" i="34" s="1"/>
  <c r="K686" i="33" a="1"/>
  <c r="K686" i="33" s="1"/>
  <c r="L686" i="33" a="1"/>
  <c r="L686" i="33" s="1"/>
  <c r="O686" i="33" a="1"/>
  <c r="O686" i="33" s="1"/>
  <c r="M686" i="33" a="1"/>
  <c r="M686" i="33" s="1"/>
  <c r="D686" i="33" a="1"/>
  <c r="D686" i="33" s="1"/>
  <c r="C686" i="33" a="1"/>
  <c r="C686" i="33" s="1"/>
  <c r="E686" i="33" a="1"/>
  <c r="E686" i="33" s="1"/>
  <c r="I686" i="33" a="1"/>
  <c r="I686" i="33" s="1"/>
  <c r="L499" i="33" a="1"/>
  <c r="L499" i="33" s="1"/>
  <c r="D499" i="33" a="1"/>
  <c r="D499" i="33" s="1"/>
  <c r="J499" i="33" a="1"/>
  <c r="J499" i="33" s="1"/>
  <c r="E499" i="33" a="1"/>
  <c r="E499" i="33" s="1"/>
  <c r="M623" i="33" a="1"/>
  <c r="M623" i="33" s="1"/>
  <c r="I623" i="33" a="1"/>
  <c r="I623" i="33" s="1"/>
  <c r="G623" i="33" a="1"/>
  <c r="G623" i="33" s="1"/>
  <c r="O623" i="33" a="1"/>
  <c r="O623" i="33" s="1"/>
  <c r="J623" i="33" a="1"/>
  <c r="J623" i="33" s="1"/>
  <c r="K340" i="34" a="1"/>
  <c r="K340" i="34" s="1"/>
  <c r="L423" i="33" a="1"/>
  <c r="L423" i="33" s="1"/>
  <c r="J423" i="33" a="1"/>
  <c r="J423" i="33" s="1"/>
  <c r="C423" i="33" a="1"/>
  <c r="C423" i="33" s="1"/>
  <c r="I423" i="33" a="1"/>
  <c r="I423" i="33" s="1"/>
  <c r="O423" i="33" a="1"/>
  <c r="O423" i="33" s="1"/>
  <c r="P423" i="33" a="1"/>
  <c r="P423" i="33" s="1"/>
  <c r="D423" i="33" a="1"/>
  <c r="D423" i="33" s="1"/>
  <c r="G423" i="33" a="1"/>
  <c r="G423" i="33" s="1"/>
  <c r="K339" i="34" a="1"/>
  <c r="K339" i="34" s="1"/>
  <c r="I422" i="33" a="1"/>
  <c r="I422" i="33" s="1"/>
  <c r="P422" i="33" a="1"/>
  <c r="P422" i="33" s="1"/>
  <c r="N422" i="33" a="1"/>
  <c r="N422" i="33" s="1"/>
  <c r="M422" i="33" a="1"/>
  <c r="M422" i="33" s="1"/>
  <c r="D422" i="33" a="1"/>
  <c r="D422" i="33" s="1"/>
  <c r="L422" i="33" a="1"/>
  <c r="L422" i="33" s="1"/>
  <c r="J422" i="33" a="1"/>
  <c r="J422" i="33" s="1"/>
  <c r="G422" i="33" a="1"/>
  <c r="G422" i="33" s="1"/>
  <c r="C422" i="33" a="1"/>
  <c r="C422" i="33" s="1"/>
  <c r="K422" i="33" a="1"/>
  <c r="K422" i="33" s="1"/>
  <c r="K167" i="34" a="1"/>
  <c r="K167" i="34" s="1"/>
  <c r="O250" i="33" a="1"/>
  <c r="O250" i="33" s="1"/>
  <c r="D250" i="33" a="1"/>
  <c r="D250" i="33" s="1"/>
  <c r="J250" i="33" a="1"/>
  <c r="J250" i="33" s="1"/>
  <c r="P250" i="33" a="1"/>
  <c r="P250" i="33" s="1"/>
  <c r="K250" i="33" a="1"/>
  <c r="K250" i="33" s="1"/>
  <c r="N250" i="33" a="1"/>
  <c r="N250" i="33" s="1"/>
  <c r="I250" i="33" a="1"/>
  <c r="I250" i="33" s="1"/>
  <c r="C250" i="33" a="1"/>
  <c r="C250" i="33" s="1"/>
  <c r="G250" i="33" a="1"/>
  <c r="G250" i="33" s="1"/>
  <c r="K111" i="34" a="1"/>
  <c r="K111" i="34" s="1"/>
  <c r="J194" i="33" a="1"/>
  <c r="J194" i="33" s="1"/>
  <c r="G194" i="33" a="1"/>
  <c r="G194" i="33" s="1"/>
  <c r="O194" i="33" a="1"/>
  <c r="O194" i="33" s="1"/>
  <c r="D194" i="33" a="1"/>
  <c r="D194" i="33" s="1"/>
  <c r="E194" i="33" a="1"/>
  <c r="E194" i="33" s="1"/>
  <c r="N194" i="33" a="1"/>
  <c r="N194" i="33" s="1"/>
  <c r="I194" i="33" a="1"/>
  <c r="I194" i="33" s="1"/>
  <c r="L194" i="33" a="1"/>
  <c r="L194" i="33" s="1"/>
  <c r="K194" i="33" a="1"/>
  <c r="K194" i="33" s="1"/>
  <c r="C194" i="33" a="1"/>
  <c r="C194" i="33" s="1"/>
  <c r="K500" i="34" a="1"/>
  <c r="K500" i="34" s="1"/>
  <c r="L583" i="33" a="1"/>
  <c r="L583" i="33" s="1"/>
  <c r="E583" i="33" a="1"/>
  <c r="E583" i="33" s="1"/>
  <c r="N583" i="33" a="1"/>
  <c r="N583" i="33" s="1"/>
  <c r="D583" i="33" a="1"/>
  <c r="D583" i="33" s="1"/>
  <c r="P583" i="33" a="1"/>
  <c r="P583" i="33" s="1"/>
  <c r="O583" i="33" a="1"/>
  <c r="O583" i="33" s="1"/>
  <c r="J583" i="33" a="1"/>
  <c r="J583" i="33" s="1"/>
  <c r="C583" i="33" a="1"/>
  <c r="C583" i="33" s="1"/>
  <c r="N750" i="33" a="1"/>
  <c r="N750" i="33" s="1"/>
  <c r="K143" i="33" a="1"/>
  <c r="K143" i="33" s="1"/>
  <c r="E405" i="33" a="1"/>
  <c r="E405" i="33" s="1"/>
  <c r="J489" i="33" a="1"/>
  <c r="J489" i="33" s="1"/>
  <c r="L384" i="33" a="1"/>
  <c r="L384" i="33" s="1"/>
  <c r="E674" i="33" a="1"/>
  <c r="E674" i="33" s="1"/>
  <c r="G305" i="33" a="1"/>
  <c r="G305" i="33" s="1"/>
  <c r="G303" i="33" a="1"/>
  <c r="G303" i="33" s="1"/>
  <c r="M405" i="33" a="1"/>
  <c r="M405" i="33" s="1"/>
  <c r="O374" i="33" a="1"/>
  <c r="O374" i="33" s="1"/>
  <c r="N246" i="33" a="1"/>
  <c r="N246" i="33" s="1"/>
  <c r="P286" i="33" a="1"/>
  <c r="P286" i="33" s="1"/>
  <c r="P598" i="33" a="1"/>
  <c r="P598" i="33" s="1"/>
  <c r="E250" i="33" a="1"/>
  <c r="E250" i="33" s="1"/>
  <c r="K423" i="33" a="1"/>
  <c r="K423" i="33" s="1"/>
  <c r="K251" i="34" a="1"/>
  <c r="K251" i="34" s="1"/>
  <c r="I334" i="33" a="1"/>
  <c r="I334" i="33" s="1"/>
  <c r="K587" i="34" a="1"/>
  <c r="K587" i="34" s="1"/>
  <c r="C670" i="33" a="1"/>
  <c r="C670" i="33" s="1"/>
  <c r="M670" i="33" a="1"/>
  <c r="M670" i="33" s="1"/>
  <c r="K106" i="34" a="1"/>
  <c r="K106" i="34" s="1"/>
  <c r="O189" i="33" a="1"/>
  <c r="O189" i="33" s="1"/>
  <c r="K338" i="34" a="1"/>
  <c r="K338" i="34" s="1"/>
  <c r="O421" i="33" a="1"/>
  <c r="O421" i="33" s="1"/>
  <c r="K60" i="34" a="1"/>
  <c r="K60" i="34" s="1"/>
  <c r="D143" i="33" a="1"/>
  <c r="D143" i="33" s="1"/>
  <c r="C143" i="33" a="1"/>
  <c r="C143" i="33" s="1"/>
  <c r="E143" i="33" a="1"/>
  <c r="E143" i="33" s="1"/>
  <c r="J143" i="33" a="1"/>
  <c r="J143" i="33" s="1"/>
  <c r="G143" i="33" a="1"/>
  <c r="G143" i="33" s="1"/>
  <c r="K74" i="34" a="1"/>
  <c r="K74" i="34" s="1"/>
  <c r="M157" i="33" a="1"/>
  <c r="M157" i="33" s="1"/>
  <c r="I157" i="33" a="1"/>
  <c r="I157" i="33" s="1"/>
  <c r="K157" i="33" a="1"/>
  <c r="K157" i="33" s="1"/>
  <c r="D157" i="33" a="1"/>
  <c r="D157" i="33" s="1"/>
  <c r="L157" i="33" a="1"/>
  <c r="L157" i="33" s="1"/>
  <c r="K450" i="34" a="1"/>
  <c r="K450" i="34" s="1"/>
  <c r="C533" i="33" a="1"/>
  <c r="C533" i="33" s="1"/>
  <c r="K533" i="33" a="1"/>
  <c r="K533" i="33" s="1"/>
  <c r="M533" i="33" a="1"/>
  <c r="M533" i="33" s="1"/>
  <c r="J533" i="33" a="1"/>
  <c r="J533" i="33" s="1"/>
  <c r="O533" i="33" a="1"/>
  <c r="O533" i="33" s="1"/>
  <c r="C590" i="33" a="1"/>
  <c r="C590" i="33" s="1"/>
  <c r="O590" i="33" a="1"/>
  <c r="O590" i="33" s="1"/>
  <c r="L590" i="33" a="1"/>
  <c r="L590" i="33" s="1"/>
  <c r="K590" i="33" a="1"/>
  <c r="K590" i="33" s="1"/>
  <c r="K144" i="34" a="1"/>
  <c r="K144" i="34" s="1"/>
  <c r="I227" i="33" a="1"/>
  <c r="I227" i="33" s="1"/>
  <c r="D227" i="33" a="1"/>
  <c r="D227" i="33" s="1"/>
  <c r="O227" i="33" a="1"/>
  <c r="O227" i="33" s="1"/>
  <c r="C227" i="33" a="1"/>
  <c r="C227" i="33" s="1"/>
  <c r="M227" i="33" a="1"/>
  <c r="M227" i="33" s="1"/>
  <c r="K227" i="33" a="1"/>
  <c r="K227" i="33" s="1"/>
  <c r="J227" i="33" a="1"/>
  <c r="J227" i="33" s="1"/>
  <c r="K406" i="34" a="1"/>
  <c r="K406" i="34" s="1"/>
  <c r="E489" i="33" a="1"/>
  <c r="E489" i="33" s="1"/>
  <c r="G489" i="33" a="1"/>
  <c r="G489" i="33" s="1"/>
  <c r="L489" i="33" a="1"/>
  <c r="L489" i="33" s="1"/>
  <c r="M489" i="33" a="1"/>
  <c r="M489" i="33" s="1"/>
  <c r="D489" i="33" a="1"/>
  <c r="D489" i="33" s="1"/>
  <c r="I489" i="33" a="1"/>
  <c r="I489" i="33" s="1"/>
  <c r="P489" i="33" a="1"/>
  <c r="P489" i="33" s="1"/>
  <c r="C489" i="33" a="1"/>
  <c r="C489" i="33" s="1"/>
  <c r="N489" i="33" a="1"/>
  <c r="N489" i="33" s="1"/>
  <c r="K489" i="33" a="1"/>
  <c r="K489" i="33" s="1"/>
  <c r="K513" i="34" a="1"/>
  <c r="K513" i="34" s="1"/>
  <c r="L596" i="33" a="1"/>
  <c r="L596" i="33" s="1"/>
  <c r="E596" i="33" a="1"/>
  <c r="E596" i="33" s="1"/>
  <c r="K596" i="33" a="1"/>
  <c r="K596" i="33" s="1"/>
  <c r="P596" i="33" a="1"/>
  <c r="P596" i="33" s="1"/>
  <c r="C596" i="33" a="1"/>
  <c r="C596" i="33" s="1"/>
  <c r="M596" i="33" a="1"/>
  <c r="M596" i="33" s="1"/>
  <c r="N693" i="33" a="1"/>
  <c r="N693" i="33" s="1"/>
  <c r="O693" i="33" a="1"/>
  <c r="O693" i="33" s="1"/>
  <c r="P693" i="33" a="1"/>
  <c r="P693" i="33" s="1"/>
  <c r="M693" i="33" a="1"/>
  <c r="M693" i="33" s="1"/>
  <c r="N410" i="33" a="1"/>
  <c r="N410" i="33" s="1"/>
  <c r="J410" i="33" a="1"/>
  <c r="J410" i="33" s="1"/>
  <c r="C410" i="33" a="1"/>
  <c r="C410" i="33" s="1"/>
  <c r="K463" i="34" a="1"/>
  <c r="K463" i="34" s="1"/>
  <c r="G546" i="33" a="1"/>
  <c r="G546" i="33" s="1"/>
  <c r="D546" i="33" a="1"/>
  <c r="D546" i="33" s="1"/>
  <c r="P546" i="33" a="1"/>
  <c r="P546" i="33" s="1"/>
  <c r="K546" i="33" a="1"/>
  <c r="K546" i="33" s="1"/>
  <c r="L546" i="33" a="1"/>
  <c r="L546" i="33" s="1"/>
  <c r="J546" i="33" a="1"/>
  <c r="J546" i="33" s="1"/>
  <c r="K667" i="34" a="1"/>
  <c r="K667" i="34" s="1"/>
  <c r="D750" i="33" a="1"/>
  <c r="D750" i="33" s="1"/>
  <c r="K750" i="33" a="1"/>
  <c r="K750" i="33" s="1"/>
  <c r="I750" i="33" a="1"/>
  <c r="I750" i="33" s="1"/>
  <c r="O750" i="33" a="1"/>
  <c r="O750" i="33" s="1"/>
  <c r="J750" i="33" a="1"/>
  <c r="J750" i="33" s="1"/>
  <c r="E750" i="33" a="1"/>
  <c r="E750" i="33" s="1"/>
  <c r="P750" i="33" a="1"/>
  <c r="P750" i="33" s="1"/>
  <c r="O303" i="33" a="1"/>
  <c r="O303" i="33" s="1"/>
  <c r="L227" i="33" a="1"/>
  <c r="L227" i="33" s="1"/>
  <c r="E334" i="33" a="1"/>
  <c r="E334" i="33" s="1"/>
  <c r="K246" i="33" a="1"/>
  <c r="K246" i="33" s="1"/>
  <c r="O353" i="33" a="1"/>
  <c r="O353" i="33" s="1"/>
  <c r="L250" i="33" a="1"/>
  <c r="L250" i="33" s="1"/>
  <c r="N686" i="33" a="1"/>
  <c r="N686" i="33" s="1"/>
  <c r="M423" i="33" a="1"/>
  <c r="M423" i="33" s="1"/>
  <c r="D460" i="33" a="1"/>
  <c r="D460" i="33" s="1"/>
  <c r="K543" i="33" a="1"/>
  <c r="K543" i="33" s="1"/>
  <c r="D302" i="33" a="1"/>
  <c r="D302" i="33" s="1"/>
  <c r="L441" i="33" a="1"/>
  <c r="L441" i="33" s="1"/>
  <c r="K148" i="34" a="1"/>
  <c r="K148" i="34" s="1"/>
  <c r="E231" i="33" a="1"/>
  <c r="E231" i="33" s="1"/>
  <c r="K29" i="34" a="1"/>
  <c r="K29" i="34" s="1"/>
  <c r="N112" i="33" a="1"/>
  <c r="N112" i="33" s="1"/>
  <c r="M193" i="33" a="1"/>
  <c r="M193" i="33" s="1"/>
  <c r="E193" i="33" a="1"/>
  <c r="E193" i="33" s="1"/>
  <c r="J193" i="33" a="1"/>
  <c r="J193" i="33" s="1"/>
  <c r="N193" i="33" a="1"/>
  <c r="N193" i="33" s="1"/>
  <c r="C193" i="33" a="1"/>
  <c r="C193" i="33" s="1"/>
  <c r="E426" i="33" a="1"/>
  <c r="E426" i="33" s="1"/>
  <c r="K426" i="33" a="1"/>
  <c r="K426" i="33" s="1"/>
  <c r="C426" i="33" a="1"/>
  <c r="C426" i="33" s="1"/>
  <c r="K545" i="34" a="1"/>
  <c r="K545" i="34" s="1"/>
  <c r="N628" i="33" a="1"/>
  <c r="N628" i="33" s="1"/>
  <c r="C628" i="33" a="1"/>
  <c r="C628" i="33" s="1"/>
  <c r="J628" i="33" a="1"/>
  <c r="J628" i="33" s="1"/>
  <c r="P628" i="33" a="1"/>
  <c r="P628" i="33" s="1"/>
  <c r="D628" i="33" a="1"/>
  <c r="D628" i="33" s="1"/>
  <c r="M628" i="33" a="1"/>
  <c r="M628" i="33" s="1"/>
  <c r="D137" i="33" a="1"/>
  <c r="D137" i="33" s="1"/>
  <c r="K137" i="33" a="1"/>
  <c r="K137" i="33" s="1"/>
  <c r="I137" i="33" a="1"/>
  <c r="I137" i="33" s="1"/>
  <c r="N137" i="33" a="1"/>
  <c r="N137" i="33" s="1"/>
  <c r="K222" i="34" a="1"/>
  <c r="K222" i="34" s="1"/>
  <c r="J305" i="33" a="1"/>
  <c r="J305" i="33" s="1"/>
  <c r="P305" i="33" a="1"/>
  <c r="P305" i="33" s="1"/>
  <c r="N305" i="33" a="1"/>
  <c r="N305" i="33" s="1"/>
  <c r="D305" i="33" a="1"/>
  <c r="D305" i="33" s="1"/>
  <c r="K305" i="33" a="1"/>
  <c r="K305" i="33" s="1"/>
  <c r="I305" i="33" a="1"/>
  <c r="I305" i="33" s="1"/>
  <c r="K203" i="34" a="1"/>
  <c r="K203" i="34" s="1"/>
  <c r="N286" i="33" a="1"/>
  <c r="N286" i="33" s="1"/>
  <c r="G286" i="33" a="1"/>
  <c r="G286" i="33" s="1"/>
  <c r="I286" i="33" a="1"/>
  <c r="I286" i="33" s="1"/>
  <c r="L286" i="33" a="1"/>
  <c r="L286" i="33" s="1"/>
  <c r="M286" i="33" a="1"/>
  <c r="M286" i="33" s="1"/>
  <c r="C286" i="33" a="1"/>
  <c r="C286" i="33" s="1"/>
  <c r="E286" i="33" a="1"/>
  <c r="E286" i="33" s="1"/>
  <c r="D286" i="33" a="1"/>
  <c r="D286" i="33" s="1"/>
  <c r="O286" i="33" a="1"/>
  <c r="O286" i="33" s="1"/>
  <c r="K281" i="34" a="1"/>
  <c r="K281" i="34" s="1"/>
  <c r="M364" i="33" a="1"/>
  <c r="M364" i="33" s="1"/>
  <c r="L364" i="33" a="1"/>
  <c r="L364" i="33" s="1"/>
  <c r="K364" i="33" a="1"/>
  <c r="K364" i="33" s="1"/>
  <c r="I364" i="33" a="1"/>
  <c r="I364" i="33" s="1"/>
  <c r="P364" i="33" a="1"/>
  <c r="P364" i="33" s="1"/>
  <c r="N364" i="33" a="1"/>
  <c r="N364" i="33" s="1"/>
  <c r="K324" i="34" a="1"/>
  <c r="K324" i="34" s="1"/>
  <c r="I407" i="33" a="1"/>
  <c r="I407" i="33" s="1"/>
  <c r="J407" i="33" a="1"/>
  <c r="J407" i="33" s="1"/>
  <c r="P407" i="33" a="1"/>
  <c r="P407" i="33" s="1"/>
  <c r="K407" i="33" a="1"/>
  <c r="K407" i="33" s="1"/>
  <c r="G407" i="33" a="1"/>
  <c r="G407" i="33" s="1"/>
  <c r="E407" i="33" a="1"/>
  <c r="E407" i="33" s="1"/>
  <c r="O407" i="33" a="1"/>
  <c r="O407" i="33" s="1"/>
  <c r="N407" i="33" a="1"/>
  <c r="N407" i="33" s="1"/>
  <c r="C407" i="33" a="1"/>
  <c r="C407" i="33" s="1"/>
  <c r="K410" i="34" a="1"/>
  <c r="K410" i="34" s="1"/>
  <c r="J493" i="33" a="1"/>
  <c r="J493" i="33" s="1"/>
  <c r="L493" i="33" a="1"/>
  <c r="L493" i="33" s="1"/>
  <c r="C493" i="33" a="1"/>
  <c r="C493" i="33" s="1"/>
  <c r="E493" i="33" a="1"/>
  <c r="E493" i="33" s="1"/>
  <c r="G493" i="33" a="1"/>
  <c r="G493" i="33" s="1"/>
  <c r="N493" i="33" a="1"/>
  <c r="N493" i="33" s="1"/>
  <c r="I493" i="33" a="1"/>
  <c r="I493" i="33" s="1"/>
  <c r="D493" i="33" a="1"/>
  <c r="D493" i="33" s="1"/>
  <c r="K493" i="33" a="1"/>
  <c r="K493" i="33" s="1"/>
  <c r="O493" i="33" a="1"/>
  <c r="O493" i="33" s="1"/>
  <c r="O305" i="33" a="1"/>
  <c r="O305" i="33" s="1"/>
  <c r="G674" i="33" a="1"/>
  <c r="G674" i="33" s="1"/>
  <c r="I731" i="33" a="1"/>
  <c r="I731" i="33" s="1"/>
  <c r="L143" i="33" a="1"/>
  <c r="L143" i="33" s="1"/>
  <c r="K674" i="33" a="1"/>
  <c r="K674" i="33" s="1"/>
  <c r="M546" i="33" a="1"/>
  <c r="M546" i="33" s="1"/>
  <c r="L731" i="33" a="1"/>
  <c r="L731" i="33" s="1"/>
  <c r="M143" i="33" a="1"/>
  <c r="M143" i="33" s="1"/>
  <c r="E227" i="33" a="1"/>
  <c r="E227" i="33" s="1"/>
  <c r="E305" i="33" a="1"/>
  <c r="E305" i="33" s="1"/>
  <c r="G364" i="33" a="1"/>
  <c r="G364" i="33" s="1"/>
  <c r="K286" i="33" a="1"/>
  <c r="K286" i="33" s="1"/>
  <c r="M353" i="33" a="1"/>
  <c r="M353" i="33" s="1"/>
  <c r="D407" i="33" a="1"/>
  <c r="D407" i="33" s="1"/>
  <c r="P686" i="33" a="1"/>
  <c r="P686" i="33" s="1"/>
  <c r="E423" i="33" a="1"/>
  <c r="E423" i="33" s="1"/>
  <c r="I460" i="33" a="1"/>
  <c r="I460" i="33" s="1"/>
  <c r="N543" i="33" a="1"/>
  <c r="N543" i="33" s="1"/>
  <c r="O628" i="33" a="1"/>
  <c r="O628" i="33" s="1"/>
  <c r="M308" i="33" a="1"/>
  <c r="M308" i="33" s="1"/>
  <c r="O441" i="33" a="1"/>
  <c r="O441" i="33" s="1"/>
  <c r="C623" i="33" a="1"/>
  <c r="C623" i="33" s="1"/>
  <c r="E158" i="33" a="1"/>
  <c r="E158" i="33" s="1"/>
  <c r="D500" i="33" a="1"/>
  <c r="D500" i="33" s="1"/>
  <c r="L500" i="33" a="1"/>
  <c r="L500" i="33" s="1"/>
  <c r="E372" i="33" a="1"/>
  <c r="E372" i="33" s="1"/>
  <c r="C119" i="33" a="1"/>
  <c r="C119" i="33" s="1"/>
  <c r="D604" i="33" a="1"/>
  <c r="D604" i="33" s="1"/>
  <c r="E604" i="33" a="1"/>
  <c r="E604" i="33" s="1"/>
  <c r="M191" i="33" a="1"/>
  <c r="M191" i="33" s="1"/>
  <c r="G641" i="33" a="1"/>
  <c r="G641" i="33" s="1"/>
  <c r="J641" i="33" a="1"/>
  <c r="J641" i="33" s="1"/>
  <c r="C457" i="33" a="1"/>
  <c r="C457" i="33" s="1"/>
  <c r="M478" i="33" a="1"/>
  <c r="M478" i="33" s="1"/>
  <c r="O631" i="33" a="1"/>
  <c r="O631" i="33" s="1"/>
  <c r="K383" i="34" a="1"/>
  <c r="K383" i="34" s="1"/>
  <c r="P466" i="33" a="1"/>
  <c r="P466" i="33" s="1"/>
  <c r="C466" i="33" a="1"/>
  <c r="C466" i="33" s="1"/>
  <c r="I466" i="33" a="1"/>
  <c r="I466" i="33" s="1"/>
  <c r="L466" i="33" a="1"/>
  <c r="L466" i="33" s="1"/>
  <c r="M466" i="33" a="1"/>
  <c r="M466" i="33" s="1"/>
  <c r="G466" i="33" a="1"/>
  <c r="G466" i="33" s="1"/>
  <c r="K497" i="34" a="1"/>
  <c r="K497" i="34" s="1"/>
  <c r="D580" i="33" a="1"/>
  <c r="D580" i="33" s="1"/>
  <c r="C580" i="33" a="1"/>
  <c r="C580" i="33" s="1"/>
  <c r="L580" i="33" a="1"/>
  <c r="L580" i="33" s="1"/>
  <c r="M580" i="33" a="1"/>
  <c r="M580" i="33" s="1"/>
  <c r="E580" i="33" a="1"/>
  <c r="E580" i="33" s="1"/>
  <c r="I580" i="33" a="1"/>
  <c r="I580" i="33" s="1"/>
  <c r="J580" i="33" a="1"/>
  <c r="J580" i="33" s="1"/>
  <c r="K118" i="34" a="1"/>
  <c r="K118" i="34" s="1"/>
  <c r="M201" i="33" a="1"/>
  <c r="M201" i="33" s="1"/>
  <c r="I201" i="33" a="1"/>
  <c r="I201" i="33" s="1"/>
  <c r="D201" i="33" a="1"/>
  <c r="D201" i="33" s="1"/>
  <c r="K201" i="33" a="1"/>
  <c r="K201" i="33" s="1"/>
  <c r="P201" i="33" a="1"/>
  <c r="P201" i="33" s="1"/>
  <c r="N201" i="33" a="1"/>
  <c r="N201" i="33" s="1"/>
  <c r="K357" i="34" a="1"/>
  <c r="K357" i="34" s="1"/>
  <c r="C440" i="33" a="1"/>
  <c r="C440" i="33" s="1"/>
  <c r="P440" i="33" a="1"/>
  <c r="P440" i="33" s="1"/>
  <c r="D440" i="33" a="1"/>
  <c r="D440" i="33" s="1"/>
  <c r="J440" i="33" a="1"/>
  <c r="J440" i="33" s="1"/>
  <c r="O440" i="33" a="1"/>
  <c r="O440" i="33" s="1"/>
  <c r="L440" i="33" a="1"/>
  <c r="L440" i="33" s="1"/>
  <c r="M440" i="33" a="1"/>
  <c r="M440" i="33" s="1"/>
  <c r="K440" i="33" a="1"/>
  <c r="K440" i="33" s="1"/>
  <c r="E614" i="33" a="1"/>
  <c r="E614" i="33" s="1"/>
  <c r="K158" i="33" a="1"/>
  <c r="K158" i="33" s="1"/>
  <c r="G500" i="33" a="1"/>
  <c r="G500" i="33" s="1"/>
  <c r="D372" i="33" a="1"/>
  <c r="D372" i="33" s="1"/>
  <c r="K604" i="33" a="1"/>
  <c r="K604" i="33" s="1"/>
  <c r="J604" i="33" a="1"/>
  <c r="J604" i="33" s="1"/>
  <c r="E191" i="33" a="1"/>
  <c r="E191" i="33" s="1"/>
  <c r="E642" i="33" a="1"/>
  <c r="E642" i="33" s="1"/>
  <c r="N641" i="33" a="1"/>
  <c r="N641" i="33" s="1"/>
  <c r="O641" i="33" a="1"/>
  <c r="O641" i="33" s="1"/>
  <c r="C201" i="33" a="1"/>
  <c r="C201" i="33" s="1"/>
  <c r="D466" i="33" a="1"/>
  <c r="D466" i="33" s="1"/>
  <c r="K369" i="33" a="1"/>
  <c r="K369" i="33" s="1"/>
  <c r="K476" i="34" a="1"/>
  <c r="K476" i="34" s="1"/>
  <c r="J559" i="33" a="1"/>
  <c r="J559" i="33" s="1"/>
  <c r="G559" i="33" a="1"/>
  <c r="G559" i="33" s="1"/>
  <c r="N559" i="33" a="1"/>
  <c r="N559" i="33" s="1"/>
  <c r="I559" i="33" a="1"/>
  <c r="I559" i="33" s="1"/>
  <c r="J462" i="33" a="1"/>
  <c r="J462" i="33" s="1"/>
  <c r="N462" i="33" a="1"/>
  <c r="N462" i="33" s="1"/>
  <c r="K447" i="34" a="1"/>
  <c r="K447" i="34" s="1"/>
  <c r="L530" i="33" a="1"/>
  <c r="L530" i="33" s="1"/>
  <c r="C530" i="33" a="1"/>
  <c r="C530" i="33" s="1"/>
  <c r="N530" i="33" a="1"/>
  <c r="N530" i="33" s="1"/>
  <c r="O530" i="33" a="1"/>
  <c r="O530" i="33" s="1"/>
  <c r="K374" i="34" a="1"/>
  <c r="K374" i="34" s="1"/>
  <c r="D457" i="33" a="1"/>
  <c r="D457" i="33" s="1"/>
  <c r="K512" i="34" a="1"/>
  <c r="K512" i="34" s="1"/>
  <c r="J595" i="33" a="1"/>
  <c r="J595" i="33" s="1"/>
  <c r="P595" i="33" a="1"/>
  <c r="P595" i="33" s="1"/>
  <c r="N595" i="33" a="1"/>
  <c r="N595" i="33" s="1"/>
  <c r="O595" i="33" a="1"/>
  <c r="O595" i="33" s="1"/>
  <c r="M523" i="33" a="1"/>
  <c r="M523" i="33" s="1"/>
  <c r="O523" i="33" a="1"/>
  <c r="O523" i="33" s="1"/>
  <c r="C523" i="33" a="1"/>
  <c r="C523" i="33" s="1"/>
  <c r="K336" i="34" a="1"/>
  <c r="K336" i="34" s="1"/>
  <c r="K419" i="33" a="1"/>
  <c r="K419" i="33" s="1"/>
  <c r="C419" i="33" a="1"/>
  <c r="C419" i="33" s="1"/>
  <c r="G419" i="33" a="1"/>
  <c r="G419" i="33" s="1"/>
  <c r="P419" i="33" a="1"/>
  <c r="P419" i="33" s="1"/>
  <c r="E419" i="33" a="1"/>
  <c r="E419" i="33" s="1"/>
  <c r="K548" i="34" a="1"/>
  <c r="K548" i="34" s="1"/>
  <c r="C631" i="33" a="1"/>
  <c r="C631" i="33" s="1"/>
  <c r="D631" i="33" a="1"/>
  <c r="D631" i="33" s="1"/>
  <c r="M631" i="33" a="1"/>
  <c r="M631" i="33" s="1"/>
  <c r="N631" i="33" a="1"/>
  <c r="N631" i="33" s="1"/>
  <c r="I631" i="33" a="1"/>
  <c r="I631" i="33" s="1"/>
  <c r="J277" i="33" a="1"/>
  <c r="J277" i="33" s="1"/>
  <c r="P277" i="33" a="1"/>
  <c r="P277" i="33" s="1"/>
  <c r="I683" i="33" a="1"/>
  <c r="I683" i="33" s="1"/>
  <c r="O683" i="33" a="1"/>
  <c r="O683" i="33" s="1"/>
  <c r="M683" i="33" a="1"/>
  <c r="M683" i="33" s="1"/>
  <c r="K407" i="34" a="1"/>
  <c r="K407" i="34" s="1"/>
  <c r="N490" i="33" a="1"/>
  <c r="N490" i="33" s="1"/>
  <c r="J490" i="33" a="1"/>
  <c r="J490" i="33" s="1"/>
  <c r="C490" i="33" a="1"/>
  <c r="C490" i="33" s="1"/>
  <c r="M490" i="33" a="1"/>
  <c r="M490" i="33" s="1"/>
  <c r="K320" i="34" a="1"/>
  <c r="K320" i="34" s="1"/>
  <c r="L403" i="33" a="1"/>
  <c r="L403" i="33" s="1"/>
  <c r="D403" i="33" a="1"/>
  <c r="D403" i="33" s="1"/>
  <c r="O403" i="33" a="1"/>
  <c r="O403" i="33" s="1"/>
  <c r="J403" i="33" a="1"/>
  <c r="J403" i="33" s="1"/>
  <c r="K395" i="34" a="1"/>
  <c r="K395" i="34" s="1"/>
  <c r="D478" i="33" a="1"/>
  <c r="D478" i="33" s="1"/>
  <c r="C478" i="33" a="1"/>
  <c r="C478" i="33" s="1"/>
  <c r="K478" i="33" a="1"/>
  <c r="K478" i="33" s="1"/>
  <c r="O478" i="33" a="1"/>
  <c r="O478" i="33" s="1"/>
  <c r="E478" i="33" a="1"/>
  <c r="E478" i="33" s="1"/>
  <c r="G394" i="33" a="1"/>
  <c r="G394" i="33" s="1"/>
  <c r="M394" i="33" a="1"/>
  <c r="M394" i="33" s="1"/>
  <c r="K394" i="33" a="1"/>
  <c r="K394" i="33" s="1"/>
  <c r="K617" i="34" a="1"/>
  <c r="K617" i="34" s="1"/>
  <c r="O700" i="33" a="1"/>
  <c r="O700" i="33" s="1"/>
  <c r="D700" i="33" a="1"/>
  <c r="D700" i="33" s="1"/>
  <c r="N700" i="33" a="1"/>
  <c r="N700" i="33" s="1"/>
  <c r="L700" i="33" a="1"/>
  <c r="L700" i="33" s="1"/>
  <c r="J700" i="33" a="1"/>
  <c r="J700" i="33" s="1"/>
  <c r="K414" i="34" a="1"/>
  <c r="K414" i="34" s="1"/>
  <c r="L497" i="33" a="1"/>
  <c r="L497" i="33" s="1"/>
  <c r="K497" i="33" a="1"/>
  <c r="K497" i="33" s="1"/>
  <c r="I497" i="33" a="1"/>
  <c r="I497" i="33" s="1"/>
  <c r="P497" i="33" a="1"/>
  <c r="P497" i="33" s="1"/>
  <c r="E497" i="33" a="1"/>
  <c r="E497" i="33" s="1"/>
  <c r="K660" i="34" a="1"/>
  <c r="K660" i="34" s="1"/>
  <c r="L743" i="33" a="1"/>
  <c r="L743" i="33" s="1"/>
  <c r="O743" i="33" a="1"/>
  <c r="O743" i="33" s="1"/>
  <c r="K743" i="33" a="1"/>
  <c r="K743" i="33" s="1"/>
  <c r="M743" i="33" a="1"/>
  <c r="M743" i="33" s="1"/>
  <c r="C743" i="33" a="1"/>
  <c r="C743" i="33" s="1"/>
  <c r="J743" i="33" a="1"/>
  <c r="J743" i="33" s="1"/>
  <c r="N743" i="33" a="1"/>
  <c r="N743" i="33" s="1"/>
  <c r="K126" i="34" a="1"/>
  <c r="K126" i="34" s="1"/>
  <c r="P209" i="33" a="1"/>
  <c r="P209" i="33" s="1"/>
  <c r="G209" i="33" a="1"/>
  <c r="G209" i="33" s="1"/>
  <c r="E209" i="33" a="1"/>
  <c r="E209" i="33" s="1"/>
  <c r="K209" i="33" a="1"/>
  <c r="K209" i="33" s="1"/>
  <c r="K515" i="33" a="1"/>
  <c r="K515" i="33" s="1"/>
  <c r="D515" i="33" a="1"/>
  <c r="D515" i="33" s="1"/>
  <c r="N515" i="33" a="1"/>
  <c r="N515" i="33" s="1"/>
  <c r="O548" i="33" a="1"/>
  <c r="O548" i="33" s="1"/>
  <c r="J548" i="33" a="1"/>
  <c r="J548" i="33" s="1"/>
  <c r="D548" i="33" a="1"/>
  <c r="D548" i="33" s="1"/>
  <c r="E548" i="33" a="1"/>
  <c r="E548" i="33" s="1"/>
  <c r="G548" i="33" a="1"/>
  <c r="G548" i="33" s="1"/>
  <c r="I415" i="33" a="1"/>
  <c r="I415" i="33" s="1"/>
  <c r="N415" i="33" a="1"/>
  <c r="N415" i="33" s="1"/>
  <c r="G415" i="33" a="1"/>
  <c r="G415" i="33" s="1"/>
  <c r="D415" i="33" a="1"/>
  <c r="D415" i="33" s="1"/>
  <c r="J214" i="33" a="1"/>
  <c r="J214" i="33" s="1"/>
  <c r="C214" i="33" a="1"/>
  <c r="C214" i="33" s="1"/>
  <c r="L719" i="33" a="1"/>
  <c r="L719" i="33" s="1"/>
  <c r="G719" i="33" a="1"/>
  <c r="G719" i="33" s="1"/>
  <c r="M719" i="33" a="1"/>
  <c r="M719" i="33" s="1"/>
  <c r="O726" i="33" a="1"/>
  <c r="O726" i="33" s="1"/>
  <c r="K726" i="33" a="1"/>
  <c r="K726" i="33" s="1"/>
  <c r="I726" i="33" a="1"/>
  <c r="I726" i="33" s="1"/>
  <c r="K91" i="34" a="1"/>
  <c r="K91" i="34" s="1"/>
  <c r="L174" i="33" a="1"/>
  <c r="L174" i="33" s="1"/>
  <c r="K174" i="33" a="1"/>
  <c r="K174" i="33" s="1"/>
  <c r="J174" i="33" a="1"/>
  <c r="J174" i="33" s="1"/>
  <c r="N174" i="33" a="1"/>
  <c r="N174" i="33" s="1"/>
  <c r="I174" i="33" a="1"/>
  <c r="I174" i="33" s="1"/>
  <c r="M174" i="33" a="1"/>
  <c r="M174" i="33" s="1"/>
  <c r="P107" i="33" a="1"/>
  <c r="P107" i="33" s="1"/>
  <c r="O107" i="33" a="1"/>
  <c r="O107" i="33" s="1"/>
  <c r="K235" i="34" a="1"/>
  <c r="K235" i="34" s="1"/>
  <c r="D318" i="33" a="1"/>
  <c r="D318" i="33" s="1"/>
  <c r="J318" i="33" a="1"/>
  <c r="J318" i="33" s="1"/>
  <c r="K318" i="33" a="1"/>
  <c r="K318" i="33" s="1"/>
  <c r="G318" i="33" a="1"/>
  <c r="G318" i="33" s="1"/>
  <c r="I318" i="33" a="1"/>
  <c r="I318" i="33" s="1"/>
  <c r="C318" i="33" a="1"/>
  <c r="C318" i="33" s="1"/>
  <c r="L318" i="33" a="1"/>
  <c r="L318" i="33" s="1"/>
  <c r="D618" i="33" a="1"/>
  <c r="D618" i="33" s="1"/>
  <c r="I618" i="33" a="1"/>
  <c r="I618" i="33" s="1"/>
  <c r="N618" i="33" a="1"/>
  <c r="N618" i="33" s="1"/>
  <c r="K618" i="33" a="1"/>
  <c r="K618" i="33" s="1"/>
  <c r="E618" i="33" a="1"/>
  <c r="E618" i="33" s="1"/>
  <c r="G618" i="33" a="1"/>
  <c r="G618" i="33" s="1"/>
  <c r="E124" i="33" a="1"/>
  <c r="E124" i="33" s="1"/>
  <c r="J124" i="33" a="1"/>
  <c r="J124" i="33" s="1"/>
  <c r="L124" i="33" a="1"/>
  <c r="L124" i="33" s="1"/>
  <c r="N124" i="33" a="1"/>
  <c r="N124" i="33" s="1"/>
  <c r="M199" i="33" a="1"/>
  <c r="M199" i="33" s="1"/>
  <c r="I199" i="33" a="1"/>
  <c r="I199" i="33" s="1"/>
  <c r="D199" i="33" a="1"/>
  <c r="D199" i="33" s="1"/>
  <c r="K199" i="33" a="1"/>
  <c r="K199" i="33" s="1"/>
  <c r="I654" i="33" a="1"/>
  <c r="I654" i="33" s="1"/>
  <c r="G654" i="33" a="1"/>
  <c r="G654" i="33" s="1"/>
  <c r="P654" i="33" a="1"/>
  <c r="P654" i="33" s="1"/>
  <c r="L608" i="33" a="1"/>
  <c r="L608" i="33" s="1"/>
  <c r="N608" i="33" a="1"/>
  <c r="N608" i="33" s="1"/>
  <c r="O608" i="33" a="1"/>
  <c r="O608" i="33" s="1"/>
  <c r="G761" i="33" a="1"/>
  <c r="G761" i="33" s="1"/>
  <c r="I761" i="33" a="1"/>
  <c r="I761" i="33" s="1"/>
  <c r="P761" i="33" a="1"/>
  <c r="P761" i="33" s="1"/>
  <c r="D761" i="33" a="1"/>
  <c r="D761" i="33" s="1"/>
  <c r="I572" i="33" a="1"/>
  <c r="I572" i="33" s="1"/>
  <c r="P572" i="33" a="1"/>
  <c r="P572" i="33" s="1"/>
  <c r="K159" i="34" a="1"/>
  <c r="K159" i="34" s="1"/>
  <c r="C242" i="33" a="1"/>
  <c r="C242" i="33" s="1"/>
  <c r="O242" i="33" a="1"/>
  <c r="O242" i="33" s="1"/>
  <c r="I242" i="33" a="1"/>
  <c r="I242" i="33" s="1"/>
  <c r="J242" i="33" a="1"/>
  <c r="J242" i="33" s="1"/>
  <c r="P242" i="33" a="1"/>
  <c r="P242" i="33" s="1"/>
  <c r="L242" i="33" a="1"/>
  <c r="L242" i="33" s="1"/>
  <c r="N242" i="33" a="1"/>
  <c r="N242" i="33" s="1"/>
  <c r="K205" i="34" a="1"/>
  <c r="K205" i="34" s="1"/>
  <c r="P288" i="33" a="1"/>
  <c r="P288" i="33" s="1"/>
  <c r="M288" i="33" a="1"/>
  <c r="M288" i="33" s="1"/>
  <c r="D288" i="33" a="1"/>
  <c r="D288" i="33" s="1"/>
  <c r="G288" i="33" a="1"/>
  <c r="G288" i="33" s="1"/>
  <c r="N288" i="33" a="1"/>
  <c r="N288" i="33" s="1"/>
  <c r="K288" i="33" a="1"/>
  <c r="K288" i="33" s="1"/>
  <c r="C288" i="33" a="1"/>
  <c r="C288" i="33" s="1"/>
  <c r="K302" i="34" a="1"/>
  <c r="K302" i="34" s="1"/>
  <c r="E385" i="33" a="1"/>
  <c r="E385" i="33" s="1"/>
  <c r="O385" i="33" a="1"/>
  <c r="O385" i="33" s="1"/>
  <c r="L385" i="33" a="1"/>
  <c r="L385" i="33" s="1"/>
  <c r="M385" i="33" a="1"/>
  <c r="M385" i="33" s="1"/>
  <c r="J385" i="33" a="1"/>
  <c r="J385" i="33" s="1"/>
  <c r="I385" i="33" a="1"/>
  <c r="I385" i="33" s="1"/>
  <c r="D385" i="33" a="1"/>
  <c r="D385" i="33" s="1"/>
  <c r="G385" i="33" a="1"/>
  <c r="G385" i="33" s="1"/>
  <c r="K180" i="34" a="1"/>
  <c r="K180" i="34" s="1"/>
  <c r="L263" i="33" a="1"/>
  <c r="L263" i="33" s="1"/>
  <c r="O263" i="33" a="1"/>
  <c r="O263" i="33" s="1"/>
  <c r="K263" i="33" a="1"/>
  <c r="K263" i="33" s="1"/>
  <c r="E263" i="33" a="1"/>
  <c r="E263" i="33" s="1"/>
  <c r="J263" i="33" a="1"/>
  <c r="J263" i="33" s="1"/>
  <c r="I263" i="33" a="1"/>
  <c r="I263" i="33" s="1"/>
  <c r="C263" i="33" a="1"/>
  <c r="C263" i="33" s="1"/>
  <c r="G263" i="33" a="1"/>
  <c r="G263" i="33" s="1"/>
  <c r="I368" i="33" a="1"/>
  <c r="I368" i="33" s="1"/>
  <c r="L368" i="33" a="1"/>
  <c r="L368" i="33" s="1"/>
  <c r="E368" i="33" a="1"/>
  <c r="E368" i="33" s="1"/>
  <c r="K368" i="33" a="1"/>
  <c r="K368" i="33" s="1"/>
  <c r="N277" i="33" a="1"/>
  <c r="N277" i="33" s="1"/>
  <c r="J500" i="33" a="1"/>
  <c r="J500" i="33" s="1"/>
  <c r="C372" i="33" a="1"/>
  <c r="C372" i="33" s="1"/>
  <c r="M604" i="33" a="1"/>
  <c r="M604" i="33" s="1"/>
  <c r="I191" i="33" a="1"/>
  <c r="I191" i="33" s="1"/>
  <c r="K641" i="33" a="1"/>
  <c r="K641" i="33" s="1"/>
  <c r="K457" i="33" a="1"/>
  <c r="K457" i="33" s="1"/>
  <c r="J457" i="33" a="1"/>
  <c r="J457" i="33" s="1"/>
  <c r="I478" i="33" a="1"/>
  <c r="I478" i="33" s="1"/>
  <c r="J631" i="33" a="1"/>
  <c r="J631" i="33" s="1"/>
  <c r="G743" i="33" a="1"/>
  <c r="G743" i="33" s="1"/>
  <c r="G580" i="33" a="1"/>
  <c r="G580" i="33" s="1"/>
  <c r="G530" i="33" a="1"/>
  <c r="G530" i="33" s="1"/>
  <c r="L201" i="33" a="1"/>
  <c r="L201" i="33" s="1"/>
  <c r="N466" i="33" a="1"/>
  <c r="N466" i="33" s="1"/>
  <c r="J497" i="33" a="1"/>
  <c r="J497" i="33" s="1"/>
  <c r="N419" i="33" a="1"/>
  <c r="N419" i="33" s="1"/>
  <c r="C403" i="33" a="1"/>
  <c r="C403" i="33" s="1"/>
  <c r="P559" i="33" a="1"/>
  <c r="P559" i="33" s="1"/>
  <c r="K700" i="33" a="1"/>
  <c r="K700" i="33" s="1"/>
  <c r="G440" i="33" a="1"/>
  <c r="G440" i="33" s="1"/>
  <c r="O209" i="33" a="1"/>
  <c r="O209" i="33" s="1"/>
  <c r="I595" i="33" a="1"/>
  <c r="I595" i="33" s="1"/>
  <c r="C618" i="33" a="1"/>
  <c r="C618" i="33" s="1"/>
  <c r="O124" i="33" a="1"/>
  <c r="O124" i="33" s="1"/>
  <c r="L462" i="33" a="1"/>
  <c r="L462" i="33" s="1"/>
  <c r="G572" i="33" a="1"/>
  <c r="G572" i="33" s="1"/>
  <c r="N158" i="33" a="1"/>
  <c r="N158" i="33" s="1"/>
  <c r="M158" i="33" a="1"/>
  <c r="M158" i="33" s="1"/>
  <c r="K500" i="33" a="1"/>
  <c r="K500" i="33" s="1"/>
  <c r="N372" i="33" a="1"/>
  <c r="N372" i="33" s="1"/>
  <c r="P119" i="33" a="1"/>
  <c r="P119" i="33" s="1"/>
  <c r="K191" i="33" a="1"/>
  <c r="K191" i="33" s="1"/>
  <c r="J614" i="33" a="1"/>
  <c r="J614" i="33" s="1"/>
  <c r="K614" i="33" a="1"/>
  <c r="K614" i="33" s="1"/>
  <c r="D158" i="33" a="1"/>
  <c r="D158" i="33" s="1"/>
  <c r="G158" i="33" a="1"/>
  <c r="G158" i="33" s="1"/>
  <c r="M500" i="33" a="1"/>
  <c r="M500" i="33" s="1"/>
  <c r="N500" i="33" a="1"/>
  <c r="N500" i="33" s="1"/>
  <c r="K372" i="33" a="1"/>
  <c r="K372" i="33" s="1"/>
  <c r="I372" i="33" a="1"/>
  <c r="I372" i="33" s="1"/>
  <c r="I119" i="33" a="1"/>
  <c r="I119" i="33" s="1"/>
  <c r="I604" i="33" a="1"/>
  <c r="I604" i="33" s="1"/>
  <c r="J191" i="33" a="1"/>
  <c r="J191" i="33" s="1"/>
  <c r="G191" i="33" a="1"/>
  <c r="G191" i="33" s="1"/>
  <c r="D642" i="33" a="1"/>
  <c r="D642" i="33" s="1"/>
  <c r="J642" i="33" a="1"/>
  <c r="J642" i="33" s="1"/>
  <c r="P641" i="33" a="1"/>
  <c r="P641" i="33" s="1"/>
  <c r="M457" i="33" a="1"/>
  <c r="M457" i="33" s="1"/>
  <c r="L457" i="33" a="1"/>
  <c r="L457" i="33" s="1"/>
  <c r="P318" i="33" a="1"/>
  <c r="P318" i="33" s="1"/>
  <c r="L478" i="33" a="1"/>
  <c r="L478" i="33" s="1"/>
  <c r="L631" i="33" a="1"/>
  <c r="L631" i="33" s="1"/>
  <c r="E743" i="33" a="1"/>
  <c r="E743" i="33" s="1"/>
  <c r="K580" i="33" a="1"/>
  <c r="K580" i="33" s="1"/>
  <c r="P530" i="33" a="1"/>
  <c r="P530" i="33" s="1"/>
  <c r="P174" i="33" a="1"/>
  <c r="P174" i="33" s="1"/>
  <c r="E466" i="33" a="1"/>
  <c r="E466" i="33" s="1"/>
  <c r="N497" i="33" a="1"/>
  <c r="N497" i="33" s="1"/>
  <c r="J419" i="33" a="1"/>
  <c r="J419" i="33" s="1"/>
  <c r="K403" i="33" a="1"/>
  <c r="K403" i="33" s="1"/>
  <c r="K559" i="33" a="1"/>
  <c r="K559" i="33" s="1"/>
  <c r="I440" i="33" a="1"/>
  <c r="I440" i="33" s="1"/>
  <c r="M209" i="33" a="1"/>
  <c r="M209" i="33" s="1"/>
  <c r="O618" i="33" a="1"/>
  <c r="O618" i="33" s="1"/>
  <c r="I548" i="33" a="1"/>
  <c r="I548" i="33" s="1"/>
  <c r="O719" i="33" a="1"/>
  <c r="O719" i="33" s="1"/>
  <c r="M124" i="33" a="1"/>
  <c r="M124" i="33" s="1"/>
  <c r="J654" i="33" a="1"/>
  <c r="J654" i="33" s="1"/>
  <c r="O591" i="33" a="1"/>
  <c r="O591" i="33" s="1"/>
  <c r="C591" i="33" a="1"/>
  <c r="C591" i="33" s="1"/>
  <c r="I165" i="33" a="1"/>
  <c r="I165" i="33" s="1"/>
  <c r="M591" i="33" a="1"/>
  <c r="M591" i="33" s="1"/>
  <c r="G591" i="33" a="1"/>
  <c r="G591" i="33" s="1"/>
  <c r="N591" i="33" a="1"/>
  <c r="N591" i="33" s="1"/>
  <c r="P673" i="33" a="1"/>
  <c r="P673" i="33" s="1"/>
  <c r="M673" i="33" a="1"/>
  <c r="M673" i="33" s="1"/>
  <c r="M219" i="33" a="1"/>
  <c r="M219" i="33" s="1"/>
  <c r="L219" i="33" a="1"/>
  <c r="L219" i="33" s="1"/>
  <c r="G457" i="33" a="1"/>
  <c r="G457" i="33" s="1"/>
  <c r="D334" i="33" a="1"/>
  <c r="D334" i="33" s="1"/>
  <c r="D613" i="33" a="1"/>
  <c r="D613" i="33" s="1"/>
  <c r="M374" i="33" a="1"/>
  <c r="M374" i="33" s="1"/>
  <c r="M337" i="33" a="1"/>
  <c r="M337" i="33" s="1"/>
  <c r="L659" i="33" a="1"/>
  <c r="L659" i="33" s="1"/>
  <c r="M659" i="33" a="1"/>
  <c r="M659" i="33" s="1"/>
  <c r="E248" i="33" a="1"/>
  <c r="E248" i="33" s="1"/>
  <c r="P631" i="33" a="1"/>
  <c r="P631" i="33" s="1"/>
  <c r="C384" i="33" a="1"/>
  <c r="C384" i="33" s="1"/>
  <c r="M740" i="33" a="1"/>
  <c r="M740" i="33" s="1"/>
  <c r="J740" i="33" a="1"/>
  <c r="J740" i="33" s="1"/>
  <c r="I246" i="33" a="1"/>
  <c r="I246" i="33" s="1"/>
  <c r="K231" i="33" a="1"/>
  <c r="K231" i="33" s="1"/>
  <c r="D257" i="33" a="1"/>
  <c r="D257" i="33" s="1"/>
  <c r="N257" i="33" a="1"/>
  <c r="N257" i="33" s="1"/>
  <c r="P615" i="33" a="1"/>
  <c r="P615" i="33" s="1"/>
  <c r="E530" i="33" a="1"/>
  <c r="E530" i="33" s="1"/>
  <c r="D530" i="33" a="1"/>
  <c r="D530" i="33" s="1"/>
  <c r="K275" i="33" a="1"/>
  <c r="K275" i="33" s="1"/>
  <c r="J275" i="33" a="1"/>
  <c r="J275" i="33" s="1"/>
  <c r="G686" i="33" a="1"/>
  <c r="G686" i="33" s="1"/>
  <c r="J686" i="33" a="1"/>
  <c r="J686" i="33" s="1"/>
  <c r="D497" i="33" a="1"/>
  <c r="D497" i="33" s="1"/>
  <c r="C543" i="33" a="1"/>
  <c r="C543" i="33" s="1"/>
  <c r="O419" i="33" a="1"/>
  <c r="O419" i="33" s="1"/>
  <c r="I419" i="33" a="1"/>
  <c r="I419" i="33" s="1"/>
  <c r="O490" i="33" a="1"/>
  <c r="O490" i="33" s="1"/>
  <c r="L490" i="33" a="1"/>
  <c r="L490" i="33" s="1"/>
  <c r="I146" i="33" a="1"/>
  <c r="I146" i="33" s="1"/>
  <c r="K643" i="33" a="1"/>
  <c r="K643" i="33" s="1"/>
  <c r="K628" i="33" a="1"/>
  <c r="K628" i="33" s="1"/>
  <c r="G628" i="33" a="1"/>
  <c r="G628" i="33" s="1"/>
  <c r="D291" i="33" a="1"/>
  <c r="D291" i="33" s="1"/>
  <c r="L389" i="33" a="1"/>
  <c r="L389" i="33" s="1"/>
  <c r="D389" i="33" a="1"/>
  <c r="D389" i="33" s="1"/>
  <c r="E403" i="33" a="1"/>
  <c r="E403" i="33" s="1"/>
  <c r="N192" i="33" a="1"/>
  <c r="N192" i="33" s="1"/>
  <c r="K192" i="33" a="1"/>
  <c r="K192" i="33" s="1"/>
  <c r="D559" i="33" a="1"/>
  <c r="D559" i="33" s="1"/>
  <c r="O559" i="33" a="1"/>
  <c r="O559" i="33" s="1"/>
  <c r="M111" i="33" a="1"/>
  <c r="M111" i="33" s="1"/>
  <c r="G700" i="33" a="1"/>
  <c r="G700" i="33" s="1"/>
  <c r="E700" i="33" a="1"/>
  <c r="E700" i="33" s="1"/>
  <c r="M302" i="33" a="1"/>
  <c r="M302" i="33" s="1"/>
  <c r="D308" i="33" a="1"/>
  <c r="D308" i="33" s="1"/>
  <c r="E308" i="33" a="1"/>
  <c r="E308" i="33" s="1"/>
  <c r="D533" i="33" a="1"/>
  <c r="D533" i="33" s="1"/>
  <c r="J209" i="33" a="1"/>
  <c r="J209" i="33" s="1"/>
  <c r="C209" i="33" a="1"/>
  <c r="C209" i="33" s="1"/>
  <c r="K441" i="33" a="1"/>
  <c r="K441" i="33" s="1"/>
  <c r="L684" i="33" a="1"/>
  <c r="L684" i="33" s="1"/>
  <c r="G595" i="33" a="1"/>
  <c r="G595" i="33" s="1"/>
  <c r="E595" i="33" a="1"/>
  <c r="E595" i="33" s="1"/>
  <c r="P194" i="33" a="1"/>
  <c r="P194" i="33" s="1"/>
  <c r="N157" i="33" a="1"/>
  <c r="N157" i="33" s="1"/>
  <c r="O157" i="33" a="1"/>
  <c r="O157" i="33" s="1"/>
  <c r="I581" i="33" a="1"/>
  <c r="I581" i="33" s="1"/>
  <c r="K641" i="34" a="1"/>
  <c r="K641" i="34" s="1"/>
  <c r="D724" i="33" a="1"/>
  <c r="D724" i="33" s="1"/>
  <c r="K110" i="34" a="1"/>
  <c r="K110" i="34" s="1"/>
  <c r="L193" i="33" a="1"/>
  <c r="L193" i="33" s="1"/>
  <c r="I193" i="33" a="1"/>
  <c r="I193" i="33" s="1"/>
  <c r="G193" i="33" a="1"/>
  <c r="G193" i="33" s="1"/>
  <c r="P193" i="33" a="1"/>
  <c r="P193" i="33" s="1"/>
  <c r="D193" i="33" a="1"/>
  <c r="D193" i="33" s="1"/>
  <c r="D118" i="33" a="1"/>
  <c r="D118" i="33" s="1"/>
  <c r="K35" i="34" a="1"/>
  <c r="K35" i="34" s="1"/>
  <c r="K343" i="34" a="1"/>
  <c r="K343" i="34" s="1"/>
  <c r="L426" i="33" a="1"/>
  <c r="L426" i="33" s="1"/>
  <c r="I426" i="33" a="1"/>
  <c r="I426" i="33" s="1"/>
  <c r="M426" i="33" a="1"/>
  <c r="M426" i="33" s="1"/>
  <c r="J426" i="33" a="1"/>
  <c r="J426" i="33" s="1"/>
  <c r="G426" i="33" a="1"/>
  <c r="G426" i="33" s="1"/>
  <c r="D426" i="33" a="1"/>
  <c r="D426" i="33" s="1"/>
  <c r="N426" i="33" a="1"/>
  <c r="N426" i="33" s="1"/>
  <c r="K246" i="34" a="1"/>
  <c r="K246" i="34" s="1"/>
  <c r="D329" i="33" a="1"/>
  <c r="D329" i="33" s="1"/>
  <c r="K371" i="34" a="1"/>
  <c r="K371" i="34" s="1"/>
  <c r="O454" i="33" a="1"/>
  <c r="O454" i="33" s="1"/>
  <c r="I454" i="33" a="1"/>
  <c r="I454" i="33" s="1"/>
  <c r="E454" i="33" a="1"/>
  <c r="E454" i="33" s="1"/>
  <c r="D454" i="33" a="1"/>
  <c r="D454" i="33" s="1"/>
  <c r="N454" i="33" a="1"/>
  <c r="N454" i="33" s="1"/>
  <c r="P454" i="33" a="1"/>
  <c r="P454" i="33" s="1"/>
  <c r="M454" i="33" a="1"/>
  <c r="M454" i="33" s="1"/>
  <c r="K87" i="34" a="1"/>
  <c r="K87" i="34" s="1"/>
  <c r="P170" i="33" a="1"/>
  <c r="P170" i="33" s="1"/>
  <c r="K170" i="33" a="1"/>
  <c r="K170" i="33" s="1"/>
  <c r="I170" i="33" a="1"/>
  <c r="I170" i="33" s="1"/>
  <c r="E170" i="33" a="1"/>
  <c r="E170" i="33" s="1"/>
  <c r="N170" i="33" a="1"/>
  <c r="N170" i="33" s="1"/>
  <c r="J170" i="33" a="1"/>
  <c r="J170" i="33" s="1"/>
  <c r="K507" i="34" a="1"/>
  <c r="K507" i="34" s="1"/>
  <c r="G590" i="33" a="1"/>
  <c r="G590" i="33" s="1"/>
  <c r="M590" i="33" a="1"/>
  <c r="M590" i="33" s="1"/>
  <c r="N590" i="33" a="1"/>
  <c r="N590" i="33" s="1"/>
  <c r="E590" i="33" a="1"/>
  <c r="E590" i="33" s="1"/>
  <c r="J590" i="33" a="1"/>
  <c r="J590" i="33" s="1"/>
  <c r="K209" i="34" a="1"/>
  <c r="K209" i="34" s="1"/>
  <c r="P292" i="33" a="1"/>
  <c r="P292" i="33" s="1"/>
  <c r="G292" i="33" a="1"/>
  <c r="G292" i="33" s="1"/>
  <c r="J292" i="33" a="1"/>
  <c r="J292" i="33" s="1"/>
  <c r="C292" i="33" a="1"/>
  <c r="C292" i="33" s="1"/>
  <c r="N292" i="33" a="1"/>
  <c r="N292" i="33" s="1"/>
  <c r="O292" i="33" a="1"/>
  <c r="O292" i="33" s="1"/>
  <c r="M292" i="33" a="1"/>
  <c r="M292" i="33" s="1"/>
  <c r="K54" i="34" a="1"/>
  <c r="K54" i="34" s="1"/>
  <c r="G137" i="33" a="1"/>
  <c r="G137" i="33" s="1"/>
  <c r="O137" i="33" a="1"/>
  <c r="O137" i="33" s="1"/>
  <c r="P137" i="33" a="1"/>
  <c r="P137" i="33" s="1"/>
  <c r="E137" i="33" a="1"/>
  <c r="E137" i="33" s="1"/>
  <c r="J137" i="33" a="1"/>
  <c r="J137" i="33" s="1"/>
  <c r="K416" i="34" a="1"/>
  <c r="K416" i="34" s="1"/>
  <c r="P499" i="33" a="1"/>
  <c r="P499" i="33" s="1"/>
  <c r="G499" i="33" a="1"/>
  <c r="G499" i="33" s="1"/>
  <c r="N499" i="33" a="1"/>
  <c r="N499" i="33" s="1"/>
  <c r="C499" i="33" a="1"/>
  <c r="C499" i="33" s="1"/>
  <c r="M499" i="33" a="1"/>
  <c r="M499" i="33" s="1"/>
  <c r="K554" i="34" a="1"/>
  <c r="K554" i="34" s="1"/>
  <c r="L637" i="33" a="1"/>
  <c r="L637" i="33" s="1"/>
  <c r="P637" i="33" a="1"/>
  <c r="P637" i="33" s="1"/>
  <c r="I637" i="33" a="1"/>
  <c r="I637" i="33" s="1"/>
  <c r="N637" i="33" a="1"/>
  <c r="N637" i="33" s="1"/>
  <c r="J637" i="33" a="1"/>
  <c r="J637" i="33" s="1"/>
  <c r="D637" i="33" a="1"/>
  <c r="D637" i="33" s="1"/>
  <c r="C637" i="33" a="1"/>
  <c r="C637" i="33" s="1"/>
  <c r="K540" i="34" a="1"/>
  <c r="K540" i="34" s="1"/>
  <c r="L623" i="33" a="1"/>
  <c r="L623" i="33" s="1"/>
  <c r="P623" i="33" a="1"/>
  <c r="P623" i="33" s="1"/>
  <c r="D623" i="33" a="1"/>
  <c r="D623" i="33" s="1"/>
  <c r="K623" i="33" a="1"/>
  <c r="K623" i="33" s="1"/>
  <c r="N623" i="33" a="1"/>
  <c r="N623" i="33" s="1"/>
  <c r="E623" i="33" a="1"/>
  <c r="E623" i="33" s="1"/>
  <c r="K610" i="34" a="1"/>
  <c r="K610" i="34" s="1"/>
  <c r="I693" i="33" a="1"/>
  <c r="I693" i="33" s="1"/>
  <c r="D693" i="33" a="1"/>
  <c r="D693" i="33" s="1"/>
  <c r="C693" i="33" a="1"/>
  <c r="C693" i="33" s="1"/>
  <c r="L693" i="33" a="1"/>
  <c r="L693" i="33" s="1"/>
  <c r="G693" i="33" a="1"/>
  <c r="G693" i="33" s="1"/>
  <c r="J693" i="33" a="1"/>
  <c r="J693" i="33" s="1"/>
  <c r="E693" i="33" a="1"/>
  <c r="E693" i="33" s="1"/>
  <c r="K313" i="34" a="1"/>
  <c r="K313" i="34" s="1"/>
  <c r="M396" i="33" a="1"/>
  <c r="M396" i="33" s="1"/>
  <c r="K396" i="33" a="1"/>
  <c r="K396" i="33" s="1"/>
  <c r="P396" i="33" a="1"/>
  <c r="P396" i="33" s="1"/>
  <c r="L396" i="33" a="1"/>
  <c r="L396" i="33" s="1"/>
  <c r="J396" i="33" a="1"/>
  <c r="J396" i="33" s="1"/>
  <c r="K327" i="34" a="1"/>
  <c r="K327" i="34" s="1"/>
  <c r="D410" i="33" a="1"/>
  <c r="D410" i="33" s="1"/>
  <c r="E410" i="33" a="1"/>
  <c r="E410" i="33" s="1"/>
  <c r="O410" i="33" a="1"/>
  <c r="O410" i="33" s="1"/>
  <c r="I410" i="33" a="1"/>
  <c r="I410" i="33" s="1"/>
  <c r="G410" i="33" a="1"/>
  <c r="G410" i="33" s="1"/>
  <c r="K410" i="33" a="1"/>
  <c r="K410" i="33" s="1"/>
  <c r="K498" i="34" a="1"/>
  <c r="K498" i="34" s="1"/>
  <c r="O581" i="33" a="1"/>
  <c r="O581" i="33" s="1"/>
  <c r="L581" i="33" a="1"/>
  <c r="L581" i="33" s="1"/>
  <c r="K578" i="34" a="1"/>
  <c r="K578" i="34" s="1"/>
  <c r="N661" i="33" a="1"/>
  <c r="N661" i="33" s="1"/>
  <c r="D661" i="33" a="1"/>
  <c r="D661" i="33" s="1"/>
  <c r="O661" i="33" a="1"/>
  <c r="O661" i="33" s="1"/>
  <c r="M661" i="33" a="1"/>
  <c r="M661" i="33" s="1"/>
  <c r="P661" i="33" a="1"/>
  <c r="P661" i="33" s="1"/>
  <c r="K138" i="34" a="1"/>
  <c r="K138" i="34" s="1"/>
  <c r="D221" i="33" a="1"/>
  <c r="D221" i="33" s="1"/>
  <c r="C221" i="33" a="1"/>
  <c r="C221" i="33" s="1"/>
  <c r="E221" i="33" a="1"/>
  <c r="E221" i="33" s="1"/>
  <c r="L221" i="33" a="1"/>
  <c r="L221" i="33" s="1"/>
  <c r="K221" i="33" a="1"/>
  <c r="K221" i="33" s="1"/>
  <c r="K94" i="34" a="1"/>
  <c r="K94" i="34" s="1"/>
  <c r="D177" i="33" a="1"/>
  <c r="D177" i="33" s="1"/>
  <c r="K564" i="34" a="1"/>
  <c r="K564" i="34" s="1"/>
  <c r="D647" i="33" a="1"/>
  <c r="D647" i="33" s="1"/>
  <c r="L647" i="33" a="1"/>
  <c r="L647" i="33" s="1"/>
  <c r="J647" i="33" a="1"/>
  <c r="J647" i="33" s="1"/>
  <c r="D101" i="33" a="1"/>
  <c r="D101" i="33" s="1"/>
  <c r="O101" i="33" a="1"/>
  <c r="O101" i="33" s="1"/>
  <c r="C101" i="33" a="1"/>
  <c r="C101" i="33" s="1"/>
  <c r="K267" i="34" a="1"/>
  <c r="K267" i="34" s="1"/>
  <c r="P350" i="33" a="1"/>
  <c r="P350" i="33" s="1"/>
  <c r="C350" i="33" a="1"/>
  <c r="C350" i="33" s="1"/>
  <c r="K583" i="34" a="1"/>
  <c r="K583" i="34" s="1"/>
  <c r="K666" i="33" a="1"/>
  <c r="K666" i="33" s="1"/>
  <c r="I666" i="33" a="1"/>
  <c r="I666" i="33" s="1"/>
  <c r="P666" i="33" a="1"/>
  <c r="P666" i="33" s="1"/>
  <c r="C666" i="33" a="1"/>
  <c r="C666" i="33" s="1"/>
  <c r="L666" i="33" a="1"/>
  <c r="L666" i="33" s="1"/>
  <c r="K362" i="34" a="1"/>
  <c r="K362" i="34" s="1"/>
  <c r="D445" i="33" a="1"/>
  <c r="D445" i="33" s="1"/>
  <c r="O445" i="33" a="1"/>
  <c r="O445" i="33" s="1"/>
  <c r="P445" i="33" a="1"/>
  <c r="P445" i="33" s="1"/>
  <c r="G445" i="33" a="1"/>
  <c r="G445" i="33" s="1"/>
  <c r="L445" i="33" a="1"/>
  <c r="L445" i="33" s="1"/>
  <c r="E445" i="33" a="1"/>
  <c r="E445" i="33" s="1"/>
  <c r="K430" i="34" a="1"/>
  <c r="K430" i="34" s="1"/>
  <c r="D513" i="33" a="1"/>
  <c r="D513" i="33" s="1"/>
  <c r="I513" i="33" a="1"/>
  <c r="I513" i="33" s="1"/>
  <c r="E513" i="33" a="1"/>
  <c r="E513" i="33" s="1"/>
  <c r="K299" i="34" a="1"/>
  <c r="K299" i="34" s="1"/>
  <c r="M382" i="33" a="1"/>
  <c r="M382" i="33" s="1"/>
  <c r="D382" i="33" a="1"/>
  <c r="D382" i="33" s="1"/>
  <c r="E382" i="33" a="1"/>
  <c r="E382" i="33" s="1"/>
  <c r="K597" i="34" a="1"/>
  <c r="K597" i="34" s="1"/>
  <c r="O680" i="33" a="1"/>
  <c r="O680" i="33" s="1"/>
  <c r="K680" i="33" a="1"/>
  <c r="K680" i="33" s="1"/>
  <c r="D680" i="33" a="1"/>
  <c r="D680" i="33" s="1"/>
  <c r="J680" i="33" a="1"/>
  <c r="J680" i="33" s="1"/>
  <c r="I680" i="33" a="1"/>
  <c r="I680" i="33" s="1"/>
  <c r="P680" i="33" a="1"/>
  <c r="P680" i="33" s="1"/>
  <c r="L680" i="33" a="1"/>
  <c r="L680" i="33" s="1"/>
  <c r="K278" i="34" a="1"/>
  <c r="K278" i="34" s="1"/>
  <c r="E361" i="33" a="1"/>
  <c r="E361" i="33" s="1"/>
  <c r="J361" i="33" a="1"/>
  <c r="J361" i="33" s="1"/>
  <c r="G361" i="33" a="1"/>
  <c r="G361" i="33" s="1"/>
  <c r="K536" i="34" a="1"/>
  <c r="K536" i="34" s="1"/>
  <c r="E619" i="33" a="1"/>
  <c r="E619" i="33" s="1"/>
  <c r="J619" i="33" a="1"/>
  <c r="J619" i="33" s="1"/>
  <c r="M619" i="33" a="1"/>
  <c r="M619" i="33" s="1"/>
  <c r="C619" i="33" a="1"/>
  <c r="C619" i="33" s="1"/>
  <c r="D619" i="33" a="1"/>
  <c r="D619" i="33" s="1"/>
  <c r="G619" i="33" a="1"/>
  <c r="G619" i="33" s="1"/>
  <c r="K619" i="33" a="1"/>
  <c r="K619" i="33" s="1"/>
  <c r="K96" i="34" a="1"/>
  <c r="K96" i="34" s="1"/>
  <c r="N179" i="33" a="1"/>
  <c r="N179" i="33" s="1"/>
  <c r="O179" i="33" a="1"/>
  <c r="O179" i="33" s="1"/>
  <c r="M179" i="33" a="1"/>
  <c r="M179" i="33" s="1"/>
  <c r="E179" i="33" a="1"/>
  <c r="E179" i="33" s="1"/>
  <c r="I179" i="33" a="1"/>
  <c r="I179" i="33" s="1"/>
  <c r="G179" i="33" a="1"/>
  <c r="G179" i="33" s="1"/>
  <c r="K68" i="34" a="1"/>
  <c r="K68" i="34" s="1"/>
  <c r="K151" i="33" a="1"/>
  <c r="K151" i="33" s="1"/>
  <c r="I151" i="33" a="1"/>
  <c r="I151" i="33" s="1"/>
  <c r="K534" i="34" a="1"/>
  <c r="K534" i="34" s="1"/>
  <c r="M617" i="33" a="1"/>
  <c r="M617" i="33" s="1"/>
  <c r="E617" i="33" a="1"/>
  <c r="E617" i="33" s="1"/>
  <c r="J617" i="33" a="1"/>
  <c r="J617" i="33" s="1"/>
  <c r="G617" i="33" a="1"/>
  <c r="G617" i="33" s="1"/>
  <c r="C617" i="33" a="1"/>
  <c r="C617" i="33" s="1"/>
  <c r="O617" i="33" a="1"/>
  <c r="O617" i="33" s="1"/>
  <c r="K631" i="34" a="1"/>
  <c r="K631" i="34" s="1"/>
  <c r="K714" i="33" a="1"/>
  <c r="K714" i="33" s="1"/>
  <c r="I714" i="33" a="1"/>
  <c r="I714" i="33" s="1"/>
  <c r="L714" i="33" a="1"/>
  <c r="L714" i="33" s="1"/>
  <c r="E714" i="33" a="1"/>
  <c r="E714" i="33" s="1"/>
  <c r="K426" i="34" a="1"/>
  <c r="K426" i="34" s="1"/>
  <c r="K509" i="33" a="1"/>
  <c r="K509" i="33" s="1"/>
  <c r="K379" i="34" a="1"/>
  <c r="K379" i="34" s="1"/>
  <c r="O462" i="33" a="1"/>
  <c r="O462" i="33" s="1"/>
  <c r="E462" i="33" a="1"/>
  <c r="E462" i="33" s="1"/>
  <c r="C462" i="33" a="1"/>
  <c r="C462" i="33" s="1"/>
  <c r="D462" i="33" a="1"/>
  <c r="D462" i="33" s="1"/>
  <c r="I462" i="33" a="1"/>
  <c r="I462" i="33" s="1"/>
  <c r="P462" i="33" a="1"/>
  <c r="P462" i="33" s="1"/>
  <c r="K462" i="33" a="1"/>
  <c r="K462" i="33" s="1"/>
  <c r="K286" i="34" a="1"/>
  <c r="K286" i="34" s="1"/>
  <c r="L369" i="33" a="1"/>
  <c r="L369" i="33" s="1"/>
  <c r="J369" i="33" a="1"/>
  <c r="J369" i="33" s="1"/>
  <c r="P369" i="33" a="1"/>
  <c r="P369" i="33" s="1"/>
  <c r="I369" i="33" a="1"/>
  <c r="I369" i="33" s="1"/>
  <c r="G369" i="33" a="1"/>
  <c r="G369" i="33" s="1"/>
  <c r="E369" i="33" a="1"/>
  <c r="E369" i="33" s="1"/>
  <c r="N369" i="33" a="1"/>
  <c r="N369" i="33" s="1"/>
  <c r="K440" i="34" a="1"/>
  <c r="K440" i="34" s="1"/>
  <c r="I523" i="33" a="1"/>
  <c r="I523" i="33" s="1"/>
  <c r="L523" i="33" a="1"/>
  <c r="L523" i="33" s="1"/>
  <c r="K523" i="33" a="1"/>
  <c r="K523" i="33" s="1"/>
  <c r="D523" i="33" a="1"/>
  <c r="D523" i="33" s="1"/>
  <c r="N523" i="33" a="1"/>
  <c r="N523" i="33" s="1"/>
  <c r="K194" i="34" a="1"/>
  <c r="K194" i="34" s="1"/>
  <c r="M277" i="33" a="1"/>
  <c r="M277" i="33" s="1"/>
  <c r="E277" i="33" a="1"/>
  <c r="E277" i="33" s="1"/>
  <c r="O277" i="33" a="1"/>
  <c r="O277" i="33" s="1"/>
  <c r="C277" i="33" a="1"/>
  <c r="C277" i="33" s="1"/>
  <c r="G277" i="33" a="1"/>
  <c r="G277" i="33" s="1"/>
  <c r="K600" i="34" a="1"/>
  <c r="K600" i="34" s="1"/>
  <c r="N683" i="33" a="1"/>
  <c r="N683" i="33" s="1"/>
  <c r="K683" i="33" a="1"/>
  <c r="K683" i="33" s="1"/>
  <c r="L683" i="33" a="1"/>
  <c r="L683" i="33" s="1"/>
  <c r="P683" i="33" a="1"/>
  <c r="P683" i="33" s="1"/>
  <c r="G683" i="33" a="1"/>
  <c r="G683" i="33" s="1"/>
  <c r="K311" i="34" a="1"/>
  <c r="K311" i="34" s="1"/>
  <c r="D394" i="33" a="1"/>
  <c r="D394" i="33" s="1"/>
  <c r="E394" i="33" a="1"/>
  <c r="E394" i="33" s="1"/>
  <c r="O394" i="33" a="1"/>
  <c r="O394" i="33" s="1"/>
  <c r="I394" i="33" a="1"/>
  <c r="I394" i="33" s="1"/>
  <c r="J394" i="33" a="1"/>
  <c r="J394" i="33" s="1"/>
  <c r="L394" i="33" a="1"/>
  <c r="L394" i="33" s="1"/>
  <c r="K432" i="34" a="1"/>
  <c r="K432" i="34" s="1"/>
  <c r="C515" i="33" a="1"/>
  <c r="C515" i="33" s="1"/>
  <c r="G515" i="33" a="1"/>
  <c r="G515" i="33" s="1"/>
  <c r="I515" i="33" a="1"/>
  <c r="I515" i="33" s="1"/>
  <c r="E515" i="33" a="1"/>
  <c r="E515" i="33" s="1"/>
  <c r="M515" i="33" a="1"/>
  <c r="M515" i="33" s="1"/>
  <c r="O515" i="33" a="1"/>
  <c r="O515" i="33" s="1"/>
  <c r="L515" i="33" a="1"/>
  <c r="L515" i="33" s="1"/>
  <c r="K465" i="34" a="1"/>
  <c r="K465" i="34" s="1"/>
  <c r="P548" i="33" a="1"/>
  <c r="P548" i="33" s="1"/>
  <c r="K548" i="33" a="1"/>
  <c r="K548" i="33" s="1"/>
  <c r="M548" i="33" a="1"/>
  <c r="M548" i="33" s="1"/>
  <c r="K332" i="34" a="1"/>
  <c r="K332" i="34" s="1"/>
  <c r="C415" i="33" a="1"/>
  <c r="C415" i="33" s="1"/>
  <c r="K415" i="33" a="1"/>
  <c r="K415" i="33" s="1"/>
  <c r="J415" i="33" a="1"/>
  <c r="J415" i="33" s="1"/>
  <c r="L415" i="33" a="1"/>
  <c r="L415" i="33" s="1"/>
  <c r="M415" i="33" a="1"/>
  <c r="M415" i="33" s="1"/>
  <c r="E415" i="33" a="1"/>
  <c r="E415" i="33" s="1"/>
  <c r="P415" i="33" a="1"/>
  <c r="P415" i="33" s="1"/>
  <c r="K131" i="34" a="1"/>
  <c r="K131" i="34" s="1"/>
  <c r="D214" i="33" a="1"/>
  <c r="D214" i="33" s="1"/>
  <c r="G214" i="33" a="1"/>
  <c r="G214" i="33" s="1"/>
  <c r="L214" i="33" a="1"/>
  <c r="L214" i="33" s="1"/>
  <c r="O214" i="33" a="1"/>
  <c r="O214" i="33" s="1"/>
  <c r="E214" i="33" a="1"/>
  <c r="E214" i="33" s="1"/>
  <c r="K214" i="33" a="1"/>
  <c r="K214" i="33" s="1"/>
  <c r="K636" i="34" a="1"/>
  <c r="K636" i="34" s="1"/>
  <c r="E719" i="33" a="1"/>
  <c r="E719" i="33" s="1"/>
  <c r="I719" i="33" a="1"/>
  <c r="I719" i="33" s="1"/>
  <c r="N719" i="33" a="1"/>
  <c r="N719" i="33" s="1"/>
  <c r="J719" i="33" a="1"/>
  <c r="J719" i="33" s="1"/>
  <c r="K719" i="33" a="1"/>
  <c r="K719" i="33" s="1"/>
  <c r="C719" i="33" a="1"/>
  <c r="C719" i="33" s="1"/>
  <c r="D719" i="33" a="1"/>
  <c r="D719" i="33" s="1"/>
  <c r="K643" i="34" a="1"/>
  <c r="K643" i="34" s="1"/>
  <c r="C726" i="33" a="1"/>
  <c r="C726" i="33" s="1"/>
  <c r="P726" i="33" a="1"/>
  <c r="P726" i="33" s="1"/>
  <c r="L726" i="33" a="1"/>
  <c r="L726" i="33" s="1"/>
  <c r="N726" i="33" a="1"/>
  <c r="N726" i="33" s="1"/>
  <c r="M726" i="33" a="1"/>
  <c r="M726" i="33" s="1"/>
  <c r="I107" i="33" a="1"/>
  <c r="I107" i="33" s="1"/>
  <c r="C107" i="33" a="1"/>
  <c r="C107" i="33" s="1"/>
  <c r="D107" i="33" a="1"/>
  <c r="D107" i="33" s="1"/>
  <c r="N107" i="33" a="1"/>
  <c r="N107" i="33" s="1"/>
  <c r="K535" i="34" a="1"/>
  <c r="K535" i="34" s="1"/>
  <c r="P618" i="33" a="1"/>
  <c r="P618" i="33" s="1"/>
  <c r="M618" i="33" a="1"/>
  <c r="M618" i="33" s="1"/>
  <c r="J618" i="33" a="1"/>
  <c r="J618" i="33" s="1"/>
  <c r="K41" i="34" a="1"/>
  <c r="K41" i="34" s="1"/>
  <c r="D124" i="33" a="1"/>
  <c r="D124" i="33" s="1"/>
  <c r="I124" i="33" a="1"/>
  <c r="I124" i="33" s="1"/>
  <c r="P124" i="33" a="1"/>
  <c r="P124" i="33" s="1"/>
  <c r="G124" i="33" a="1"/>
  <c r="G124" i="33" s="1"/>
  <c r="C124" i="33" a="1"/>
  <c r="C124" i="33" s="1"/>
  <c r="K116" i="34" a="1"/>
  <c r="K116" i="34" s="1"/>
  <c r="O199" i="33" a="1"/>
  <c r="O199" i="33" s="1"/>
  <c r="N199" i="33" a="1"/>
  <c r="N199" i="33" s="1"/>
  <c r="G199" i="33" a="1"/>
  <c r="G199" i="33" s="1"/>
  <c r="E199" i="33" a="1"/>
  <c r="E199" i="33" s="1"/>
  <c r="L199" i="33" a="1"/>
  <c r="L199" i="33" s="1"/>
  <c r="J199" i="33" a="1"/>
  <c r="J199" i="33" s="1"/>
  <c r="C199" i="33" a="1"/>
  <c r="C199" i="33" s="1"/>
  <c r="K571" i="34" a="1"/>
  <c r="K571" i="34" s="1"/>
  <c r="O654" i="33" a="1"/>
  <c r="O654" i="33" s="1"/>
  <c r="N654" i="33" a="1"/>
  <c r="N654" i="33" s="1"/>
  <c r="K654" i="33" a="1"/>
  <c r="K654" i="33" s="1"/>
  <c r="L654" i="33" a="1"/>
  <c r="L654" i="33" s="1"/>
  <c r="C654" i="33" a="1"/>
  <c r="C654" i="33" s="1"/>
  <c r="M654" i="33" a="1"/>
  <c r="M654" i="33" s="1"/>
  <c r="D654" i="33" a="1"/>
  <c r="D654" i="33" s="1"/>
  <c r="K525" i="34" a="1"/>
  <c r="K525" i="34" s="1"/>
  <c r="D608" i="33" a="1"/>
  <c r="D608" i="33" s="1"/>
  <c r="P608" i="33" a="1"/>
  <c r="P608" i="33" s="1"/>
  <c r="J608" i="33" a="1"/>
  <c r="J608" i="33" s="1"/>
  <c r="G608" i="33" a="1"/>
  <c r="G608" i="33" s="1"/>
  <c r="K608" i="33" a="1"/>
  <c r="K608" i="33" s="1"/>
  <c r="K678" i="34" a="1"/>
  <c r="K678" i="34" s="1"/>
  <c r="K761" i="33" a="1"/>
  <c r="K761" i="33" s="1"/>
  <c r="L761" i="33" a="1"/>
  <c r="L761" i="33" s="1"/>
  <c r="O761" i="33" a="1"/>
  <c r="O761" i="33" s="1"/>
  <c r="N761" i="33" a="1"/>
  <c r="N761" i="33" s="1"/>
  <c r="C761" i="33" a="1"/>
  <c r="C761" i="33" s="1"/>
  <c r="J761" i="33" a="1"/>
  <c r="J761" i="33" s="1"/>
  <c r="M761" i="33" a="1"/>
  <c r="M761" i="33" s="1"/>
  <c r="K489" i="34" a="1"/>
  <c r="K489" i="34" s="1"/>
  <c r="C572" i="33" a="1"/>
  <c r="C572" i="33" s="1"/>
  <c r="O572" i="33" a="1"/>
  <c r="O572" i="33" s="1"/>
  <c r="J572" i="33" a="1"/>
  <c r="J572" i="33" s="1"/>
  <c r="K572" i="33" a="1"/>
  <c r="K572" i="33" s="1"/>
  <c r="L572" i="33" a="1"/>
  <c r="L572" i="33" s="1"/>
  <c r="M572" i="33" a="1"/>
  <c r="M572" i="33" s="1"/>
  <c r="D572" i="33" a="1"/>
  <c r="D572" i="33" s="1"/>
  <c r="K285" i="34" a="1"/>
  <c r="K285" i="34" s="1"/>
  <c r="N368" i="33" a="1"/>
  <c r="N368" i="33" s="1"/>
  <c r="C368" i="33" a="1"/>
  <c r="C368" i="33" s="1"/>
  <c r="D368" i="33" a="1"/>
  <c r="D368" i="33" s="1"/>
  <c r="M368" i="33" a="1"/>
  <c r="M368" i="33" s="1"/>
  <c r="P368" i="33" a="1"/>
  <c r="P368" i="33" s="1"/>
  <c r="G368" i="33" a="1"/>
  <c r="G368" i="33" s="1"/>
  <c r="O368" i="33" a="1"/>
  <c r="O368" i="33" s="1"/>
  <c r="K82" i="34" a="1"/>
  <c r="K82" i="34" s="1"/>
  <c r="L165" i="33" a="1"/>
  <c r="L165" i="33" s="1"/>
  <c r="D165" i="33" a="1"/>
  <c r="D165" i="33" s="1"/>
  <c r="C165" i="33" a="1"/>
  <c r="C165" i="33" s="1"/>
  <c r="P165" i="33" a="1"/>
  <c r="P165" i="33" s="1"/>
  <c r="M165" i="33" a="1"/>
  <c r="M165" i="33" s="1"/>
  <c r="K165" i="33" a="1"/>
  <c r="K165" i="33" s="1"/>
  <c r="O165" i="33" a="1"/>
  <c r="O165" i="33" s="1"/>
  <c r="D521" i="33" a="1"/>
  <c r="D521" i="33" s="1"/>
  <c r="I530" i="33" a="1"/>
  <c r="I530" i="33" s="1"/>
  <c r="I275" i="33" a="1"/>
  <c r="I275" i="33" s="1"/>
  <c r="D419" i="33" a="1"/>
  <c r="D419" i="33" s="1"/>
  <c r="I112" i="33" a="1"/>
  <c r="I112" i="33" s="1"/>
  <c r="P490" i="33" a="1"/>
  <c r="P490" i="33" s="1"/>
  <c r="G643" i="33" a="1"/>
  <c r="G643" i="33" s="1"/>
  <c r="N643" i="33" a="1"/>
  <c r="N643" i="33" s="1"/>
  <c r="E628" i="33" a="1"/>
  <c r="E628" i="33" s="1"/>
  <c r="E389" i="33" a="1"/>
  <c r="E389" i="33" s="1"/>
  <c r="M421" i="33" a="1"/>
  <c r="M421" i="33" s="1"/>
  <c r="I403" i="33" a="1"/>
  <c r="I403" i="33" s="1"/>
  <c r="M403" i="33" a="1"/>
  <c r="M403" i="33" s="1"/>
  <c r="E559" i="33" a="1"/>
  <c r="E559" i="33" s="1"/>
  <c r="I111" i="33" a="1"/>
  <c r="I111" i="33" s="1"/>
  <c r="L699" i="33" a="1"/>
  <c r="L699" i="33" s="1"/>
  <c r="I700" i="33" a="1"/>
  <c r="I700" i="33" s="1"/>
  <c r="E302" i="33" a="1"/>
  <c r="E302" i="33" s="1"/>
  <c r="I302" i="33" a="1"/>
  <c r="I302" i="33" s="1"/>
  <c r="P308" i="33" a="1"/>
  <c r="P308" i="33" s="1"/>
  <c r="E232" i="33" a="1"/>
  <c r="E232" i="33" s="1"/>
  <c r="E533" i="33" a="1"/>
  <c r="E533" i="33" s="1"/>
  <c r="L533" i="33" a="1"/>
  <c r="L533" i="33" s="1"/>
  <c r="N209" i="33" a="1"/>
  <c r="N209" i="33" s="1"/>
  <c r="M441" i="33" a="1"/>
  <c r="M441" i="33" s="1"/>
  <c r="N441" i="33" a="1"/>
  <c r="N441" i="33" s="1"/>
  <c r="C595" i="33" a="1"/>
  <c r="C595" i="33" s="1"/>
  <c r="P157" i="33" a="1"/>
  <c r="P157" i="33" s="1"/>
  <c r="G647" i="33" a="1"/>
  <c r="G647" i="33" s="1"/>
  <c r="O647" i="33" a="1"/>
  <c r="O647" i="33" s="1"/>
  <c r="K513" i="33" a="1"/>
  <c r="K513" i="33" s="1"/>
  <c r="L548" i="33" a="1"/>
  <c r="L548" i="33" s="1"/>
  <c r="J714" i="33" a="1"/>
  <c r="J714" i="33" s="1"/>
  <c r="N445" i="33" a="1"/>
  <c r="N445" i="33" s="1"/>
  <c r="I221" i="33" a="1"/>
  <c r="I221" i="33" s="1"/>
  <c r="P523" i="33" a="1"/>
  <c r="P523" i="33" s="1"/>
  <c r="E292" i="33" a="1"/>
  <c r="E292" i="33" s="1"/>
  <c r="N666" i="33" a="1"/>
  <c r="N666" i="33" s="1"/>
  <c r="G680" i="33" a="1"/>
  <c r="G680" i="33" s="1"/>
  <c r="M410" i="33" a="1"/>
  <c r="M410" i="33" s="1"/>
  <c r="E177" i="33" a="1"/>
  <c r="E177" i="33" s="1"/>
  <c r="L454" i="33" a="1"/>
  <c r="L454" i="33" s="1"/>
  <c r="K617" i="33" a="1"/>
  <c r="K617" i="33" s="1"/>
  <c r="E726" i="33" a="1"/>
  <c r="E726" i="33" s="1"/>
  <c r="J515" i="33" a="1"/>
  <c r="J515" i="33" s="1"/>
  <c r="N394" i="33" a="1"/>
  <c r="N394" i="33" s="1"/>
  <c r="N572" i="33" a="1"/>
  <c r="N572" i="33" s="1"/>
  <c r="K499" i="33" a="1"/>
  <c r="K499" i="33" s="1"/>
  <c r="N396" i="33" a="1"/>
  <c r="N396" i="33" s="1"/>
  <c r="D369" i="33" a="1"/>
  <c r="D369" i="33" s="1"/>
  <c r="E537" i="33" a="1"/>
  <c r="E537" i="33" s="1"/>
  <c r="C137" i="33" a="1"/>
  <c r="C137" i="33" s="1"/>
  <c r="L151" i="33" a="1"/>
  <c r="L151" i="33" s="1"/>
  <c r="E661" i="33" a="1"/>
  <c r="E661" i="33" s="1"/>
  <c r="O193" i="33" a="1"/>
  <c r="O193" i="33" s="1"/>
  <c r="N113" i="33" a="1"/>
  <c r="N113" i="33" s="1"/>
  <c r="N329" i="33" a="1"/>
  <c r="N329" i="33" s="1"/>
  <c r="D683" i="33" a="1"/>
  <c r="D683" i="33" s="1"/>
  <c r="K277" i="33" a="1"/>
  <c r="K277" i="33" s="1"/>
  <c r="E509" i="33" a="1"/>
  <c r="E509" i="33" s="1"/>
  <c r="K24" i="34" a="1"/>
  <c r="K24" i="34" s="1"/>
  <c r="P108" i="33" a="1"/>
  <c r="P108" i="33" s="1"/>
  <c r="N343" i="33" a="1"/>
  <c r="N343" i="33" s="1"/>
  <c r="K659" i="33" a="1"/>
  <c r="K659" i="33" s="1"/>
  <c r="J659" i="33" a="1"/>
  <c r="J659" i="33" s="1"/>
  <c r="K248" i="33" a="1"/>
  <c r="K248" i="33" s="1"/>
  <c r="N248" i="33" a="1"/>
  <c r="N248" i="33" s="1"/>
  <c r="K740" i="33" a="1"/>
  <c r="K740" i="33" s="1"/>
  <c r="L246" i="33" a="1"/>
  <c r="L246" i="33" s="1"/>
  <c r="C246" i="33" a="1"/>
  <c r="C246" i="33" s="1"/>
  <c r="J521" i="33" a="1"/>
  <c r="J521" i="33" s="1"/>
  <c r="M530" i="33" a="1"/>
  <c r="M530" i="33" s="1"/>
  <c r="N275" i="33" a="1"/>
  <c r="N275" i="33" s="1"/>
  <c r="O497" i="33" a="1"/>
  <c r="O497" i="33" s="1"/>
  <c r="C497" i="33" a="1"/>
  <c r="C497" i="33" s="1"/>
  <c r="J543" i="33" a="1"/>
  <c r="J543" i="33" s="1"/>
  <c r="G543" i="33" a="1"/>
  <c r="G543" i="33" s="1"/>
  <c r="M419" i="33" a="1"/>
  <c r="M419" i="33" s="1"/>
  <c r="D490" i="33" a="1"/>
  <c r="D490" i="33" s="1"/>
  <c r="K490" i="33" a="1"/>
  <c r="K490" i="33" s="1"/>
  <c r="C146" i="33" a="1"/>
  <c r="C146" i="33" s="1"/>
  <c r="P643" i="33" a="1"/>
  <c r="P643" i="33" s="1"/>
  <c r="L628" i="33" a="1"/>
  <c r="L628" i="33" s="1"/>
  <c r="K389" i="33" a="1"/>
  <c r="K389" i="33" s="1"/>
  <c r="N403" i="33" a="1"/>
  <c r="N403" i="33" s="1"/>
  <c r="G403" i="33" a="1"/>
  <c r="G403" i="33" s="1"/>
  <c r="G192" i="33" a="1"/>
  <c r="G192" i="33" s="1"/>
  <c r="L559" i="33" a="1"/>
  <c r="L559" i="33" s="1"/>
  <c r="O111" i="33" a="1"/>
  <c r="O111" i="33" s="1"/>
  <c r="M700" i="33" a="1"/>
  <c r="M700" i="33" s="1"/>
  <c r="G302" i="33" a="1"/>
  <c r="G302" i="33" s="1"/>
  <c r="P302" i="33" a="1"/>
  <c r="P302" i="33" s="1"/>
  <c r="N308" i="33" a="1"/>
  <c r="N308" i="33" s="1"/>
  <c r="N533" i="33" a="1"/>
  <c r="N533" i="33" s="1"/>
  <c r="L209" i="33" a="1"/>
  <c r="L209" i="33" s="1"/>
  <c r="D209" i="33" a="1"/>
  <c r="D209" i="33" s="1"/>
  <c r="P441" i="33" a="1"/>
  <c r="P441" i="33" s="1"/>
  <c r="G441" i="33" a="1"/>
  <c r="G441" i="33" s="1"/>
  <c r="M595" i="33" a="1"/>
  <c r="M595" i="33" s="1"/>
  <c r="E157" i="33" a="1"/>
  <c r="E157" i="33" s="1"/>
  <c r="I647" i="33" a="1"/>
  <c r="I647" i="33" s="1"/>
  <c r="M513" i="33" a="1"/>
  <c r="M513" i="33" s="1"/>
  <c r="C548" i="33" a="1"/>
  <c r="C548" i="33" s="1"/>
  <c r="C714" i="33" a="1"/>
  <c r="C714" i="33" s="1"/>
  <c r="M445" i="33" a="1"/>
  <c r="M445" i="33" s="1"/>
  <c r="M221" i="33" a="1"/>
  <c r="M221" i="33" s="1"/>
  <c r="P590" i="33" a="1"/>
  <c r="P590" i="33" s="1"/>
  <c r="K124" i="33" a="1"/>
  <c r="K124" i="33" s="1"/>
  <c r="J523" i="33" a="1"/>
  <c r="J523" i="33" s="1"/>
  <c r="L292" i="33" a="1"/>
  <c r="L292" i="33" s="1"/>
  <c r="D666" i="33" a="1"/>
  <c r="D666" i="33" s="1"/>
  <c r="P410" i="33" a="1"/>
  <c r="P410" i="33" s="1"/>
  <c r="M462" i="33" a="1"/>
  <c r="M462" i="33" s="1"/>
  <c r="J177" i="33" a="1"/>
  <c r="J177" i="33" s="1"/>
  <c r="G454" i="33" a="1"/>
  <c r="G454" i="33" s="1"/>
  <c r="P617" i="33" a="1"/>
  <c r="P617" i="33" s="1"/>
  <c r="J726" i="33" a="1"/>
  <c r="J726" i="33" s="1"/>
  <c r="C394" i="33" a="1"/>
  <c r="C394" i="33" s="1"/>
  <c r="G350" i="33" a="1"/>
  <c r="G350" i="33" s="1"/>
  <c r="E572" i="33" a="1"/>
  <c r="E572" i="33" s="1"/>
  <c r="P426" i="33" a="1"/>
  <c r="P426" i="33" s="1"/>
  <c r="O396" i="33" a="1"/>
  <c r="O396" i="33" s="1"/>
  <c r="O369" i="33" a="1"/>
  <c r="O369" i="33" s="1"/>
  <c r="M214" i="33" a="1"/>
  <c r="M214" i="33" s="1"/>
  <c r="M137" i="33" a="1"/>
  <c r="M137" i="33" s="1"/>
  <c r="D151" i="33" a="1"/>
  <c r="D151" i="33" s="1"/>
  <c r="I661" i="33" a="1"/>
  <c r="I661" i="33" s="1"/>
  <c r="P619" i="33" a="1"/>
  <c r="P619" i="33" s="1"/>
  <c r="I329" i="33" a="1"/>
  <c r="I329" i="33" s="1"/>
  <c r="M608" i="33" a="1"/>
  <c r="M608" i="33" s="1"/>
  <c r="M107" i="33" a="1"/>
  <c r="M107" i="33" s="1"/>
  <c r="M170" i="33" a="1"/>
  <c r="M170" i="33" s="1"/>
  <c r="E683" i="33" a="1"/>
  <c r="E683" i="33" s="1"/>
  <c r="I277" i="33" a="1"/>
  <c r="I277" i="33" s="1"/>
  <c r="N509" i="33" a="1"/>
  <c r="N509" i="33" s="1"/>
  <c r="E275" i="33" a="1"/>
  <c r="E275" i="33" s="1"/>
  <c r="D275" i="33" a="1"/>
  <c r="D275" i="33" s="1"/>
  <c r="G389" i="33" a="1"/>
  <c r="G389" i="33" s="1"/>
  <c r="M559" i="33" a="1"/>
  <c r="M559" i="33" s="1"/>
  <c r="C118" i="33" a="1"/>
  <c r="C118" i="33" s="1"/>
  <c r="K302" i="33" a="1"/>
  <c r="K302" i="33" s="1"/>
  <c r="J302" i="33" a="1"/>
  <c r="J302" i="33" s="1"/>
  <c r="I308" i="33" a="1"/>
  <c r="I308" i="33" s="1"/>
  <c r="G533" i="33" a="1"/>
  <c r="G533" i="33" s="1"/>
  <c r="D595" i="33" a="1"/>
  <c r="D595" i="33" s="1"/>
  <c r="C157" i="33" a="1"/>
  <c r="C157" i="33" s="1"/>
  <c r="K647" i="33" a="1"/>
  <c r="K647" i="33" s="1"/>
  <c r="N714" i="33" a="1"/>
  <c r="N714" i="33" s="1"/>
  <c r="I590" i="33" a="1"/>
  <c r="I590" i="33" s="1"/>
  <c r="E523" i="33" a="1"/>
  <c r="E523" i="33" s="1"/>
  <c r="D292" i="33" a="1"/>
  <c r="D292" i="33" s="1"/>
  <c r="O666" i="33" a="1"/>
  <c r="O666" i="33" s="1"/>
  <c r="G462" i="33" a="1"/>
  <c r="G462" i="33" s="1"/>
  <c r="I177" i="33" a="1"/>
  <c r="I177" i="33" s="1"/>
  <c r="L617" i="33" a="1"/>
  <c r="L617" i="33" s="1"/>
  <c r="O350" i="33" a="1"/>
  <c r="O350" i="33" s="1"/>
  <c r="O499" i="33" a="1"/>
  <c r="O499" i="33" s="1"/>
  <c r="O426" i="33" a="1"/>
  <c r="O426" i="33" s="1"/>
  <c r="E396" i="33" a="1"/>
  <c r="E396" i="33" s="1"/>
  <c r="N214" i="33" a="1"/>
  <c r="N214" i="33" s="1"/>
  <c r="L137" i="33" a="1"/>
  <c r="L137" i="33" s="1"/>
  <c r="J151" i="33" a="1"/>
  <c r="J151" i="33" s="1"/>
  <c r="K193" i="33" a="1"/>
  <c r="K193" i="33" s="1"/>
  <c r="M637" i="33" a="1"/>
  <c r="M637" i="33" s="1"/>
  <c r="E608" i="33" a="1"/>
  <c r="E608" i="33" s="1"/>
  <c r="O170" i="33" a="1"/>
  <c r="O170" i="33" s="1"/>
  <c r="J683" i="33" a="1"/>
  <c r="J683" i="33" s="1"/>
  <c r="L277" i="33" a="1"/>
  <c r="L277" i="33" s="1"/>
  <c r="I509" i="33" a="1"/>
  <c r="I509" i="33" s="1"/>
  <c r="K268" i="33" a="1"/>
  <c r="K268" i="33" s="1"/>
  <c r="L268" i="33" a="1"/>
  <c r="L268" i="33" s="1"/>
  <c r="I498" i="33" a="1"/>
  <c r="I498" i="33" s="1"/>
  <c r="K498" i="33" a="1"/>
  <c r="K498" i="33" s="1"/>
  <c r="O216" i="33" a="1"/>
  <c r="O216" i="33" s="1"/>
  <c r="K216" i="33" a="1"/>
  <c r="K216" i="33" s="1"/>
  <c r="E282" i="33" a="1"/>
  <c r="E282" i="33" s="1"/>
  <c r="D268" i="33" a="1"/>
  <c r="D268" i="33" s="1"/>
  <c r="C498" i="33" a="1"/>
  <c r="C498" i="33" s="1"/>
  <c r="J216" i="33" a="1"/>
  <c r="J216" i="33" s="1"/>
  <c r="I282" i="33" a="1"/>
  <c r="I282" i="33" s="1"/>
  <c r="K282" i="33" a="1"/>
  <c r="K282" i="33" s="1"/>
  <c r="K27" i="34" a="1"/>
  <c r="K27" i="34" s="1"/>
  <c r="I268" i="33" a="1"/>
  <c r="I268" i="33" s="1"/>
  <c r="J268" i="33" a="1"/>
  <c r="J268" i="33" s="1"/>
  <c r="G498" i="33" a="1"/>
  <c r="G498" i="33" s="1"/>
  <c r="I216" i="33" a="1"/>
  <c r="I216" i="33" s="1"/>
  <c r="M282" i="33" a="1"/>
  <c r="M282" i="33" s="1"/>
  <c r="N268" i="33" a="1"/>
  <c r="N268" i="33" s="1"/>
  <c r="G268" i="33" a="1"/>
  <c r="G268" i="33" s="1"/>
  <c r="P498" i="33" a="1"/>
  <c r="P498" i="33" s="1"/>
  <c r="G216" i="33" a="1"/>
  <c r="G216" i="33" s="1"/>
  <c r="N282" i="33" a="1"/>
  <c r="N282" i="33" s="1"/>
  <c r="C455" i="33" a="1"/>
  <c r="C455" i="33" s="1"/>
  <c r="D362" i="33" a="1"/>
  <c r="D362" i="33" s="1"/>
  <c r="I153" i="33" a="1"/>
  <c r="I153" i="33" s="1"/>
  <c r="K390" i="33" a="1"/>
  <c r="K390" i="33" s="1"/>
  <c r="M310" i="33" a="1"/>
  <c r="M310" i="33" s="1"/>
  <c r="D701" i="33" a="1"/>
  <c r="D701" i="33" s="1"/>
  <c r="G751" i="33" a="1"/>
  <c r="G751" i="33" s="1"/>
  <c r="N710" i="33" a="1"/>
  <c r="N710" i="33" s="1"/>
  <c r="N237" i="33" a="1"/>
  <c r="N237" i="33" s="1"/>
  <c r="K606" i="33" a="1"/>
  <c r="K606" i="33" s="1"/>
  <c r="G473" i="33" a="1"/>
  <c r="G473" i="33" s="1"/>
  <c r="D133" i="33" a="1"/>
  <c r="D133" i="33" s="1"/>
  <c r="L484" i="33" a="1"/>
  <c r="L484" i="33" s="1"/>
  <c r="L711" i="33" a="1"/>
  <c r="L711" i="33" s="1"/>
  <c r="K541" i="33" a="1"/>
  <c r="K541" i="33" s="1"/>
  <c r="O518" i="33" a="1"/>
  <c r="O518" i="33" s="1"/>
  <c r="M237" i="33" a="1"/>
  <c r="M237" i="33" s="1"/>
  <c r="G316" i="33" a="1"/>
  <c r="G316" i="33" s="1"/>
  <c r="L433" i="33" a="1"/>
  <c r="L433" i="33" s="1"/>
  <c r="K711" i="33" a="1"/>
  <c r="K711" i="33" s="1"/>
  <c r="E541" i="33" a="1"/>
  <c r="E541" i="33" s="1"/>
  <c r="P518" i="33" a="1"/>
  <c r="P518" i="33" s="1"/>
  <c r="E362" i="33" a="1"/>
  <c r="E362" i="33" s="1"/>
  <c r="D316" i="33" a="1"/>
  <c r="D316" i="33" s="1"/>
  <c r="K62" i="34" a="1"/>
  <c r="K62" i="34" s="1"/>
  <c r="D145" i="33" a="1"/>
  <c r="D145" i="33" s="1"/>
  <c r="O145" i="33" a="1"/>
  <c r="O145" i="33" s="1"/>
  <c r="C145" i="33" a="1"/>
  <c r="C145" i="33" s="1"/>
  <c r="K76" i="34" a="1"/>
  <c r="K76" i="34" s="1"/>
  <c r="L159" i="33" a="1"/>
  <c r="L159" i="33" s="1"/>
  <c r="P159" i="33" a="1"/>
  <c r="P159" i="33" s="1"/>
  <c r="N159" i="33" a="1"/>
  <c r="N159" i="33" s="1"/>
  <c r="K159" i="33" a="1"/>
  <c r="K159" i="33" s="1"/>
  <c r="K217" i="34" a="1"/>
  <c r="K217" i="34" s="1"/>
  <c r="E300" i="33" a="1"/>
  <c r="E300" i="33" s="1"/>
  <c r="J300" i="33" a="1"/>
  <c r="J300" i="33" s="1"/>
  <c r="K300" i="33" a="1"/>
  <c r="K300" i="33" s="1"/>
  <c r="N300" i="33" a="1"/>
  <c r="N300" i="33" s="1"/>
  <c r="O300" i="33" a="1"/>
  <c r="O300" i="33" s="1"/>
  <c r="D300" i="33" a="1"/>
  <c r="D300" i="33" s="1"/>
  <c r="K218" i="34" a="1"/>
  <c r="K218" i="34" s="1"/>
  <c r="I301" i="33" a="1"/>
  <c r="I301" i="33" s="1"/>
  <c r="M301" i="33" a="1"/>
  <c r="M301" i="33" s="1"/>
  <c r="O301" i="33" a="1"/>
  <c r="O301" i="33" s="1"/>
  <c r="N301" i="33" a="1"/>
  <c r="N301" i="33" s="1"/>
  <c r="D301" i="33" a="1"/>
  <c r="D301" i="33" s="1"/>
  <c r="J301" i="33" a="1"/>
  <c r="J301" i="33" s="1"/>
  <c r="K448" i="34" a="1"/>
  <c r="K448" i="34" s="1"/>
  <c r="N531" i="33" a="1"/>
  <c r="N531" i="33" s="1"/>
  <c r="I531" i="33" a="1"/>
  <c r="I531" i="33" s="1"/>
  <c r="E531" i="33" a="1"/>
  <c r="E531" i="33" s="1"/>
  <c r="D531" i="33" a="1"/>
  <c r="D531" i="33" s="1"/>
  <c r="M531" i="33" a="1"/>
  <c r="M531" i="33" s="1"/>
  <c r="O531" i="33" a="1"/>
  <c r="O531" i="33" s="1"/>
  <c r="K531" i="33" a="1"/>
  <c r="K531" i="33" s="1"/>
  <c r="K378" i="34" a="1"/>
  <c r="K378" i="34" s="1"/>
  <c r="K461" i="33" a="1"/>
  <c r="K461" i="33" s="1"/>
  <c r="O461" i="33" a="1"/>
  <c r="O461" i="33" s="1"/>
  <c r="J461" i="33" a="1"/>
  <c r="J461" i="33" s="1"/>
  <c r="L461" i="33" a="1"/>
  <c r="L461" i="33" s="1"/>
  <c r="P461" i="33" a="1"/>
  <c r="P461" i="33" s="1"/>
  <c r="D461" i="33" a="1"/>
  <c r="D461" i="33" s="1"/>
  <c r="K310" i="34" a="1"/>
  <c r="K310" i="34" s="1"/>
  <c r="K393" i="33" a="1"/>
  <c r="K393" i="33" s="1"/>
  <c r="L393" i="33" a="1"/>
  <c r="L393" i="33" s="1"/>
  <c r="G393" i="33" a="1"/>
  <c r="G393" i="33" s="1"/>
  <c r="J393" i="33" a="1"/>
  <c r="J393" i="33" s="1"/>
  <c r="I393" i="33" a="1"/>
  <c r="I393" i="33" s="1"/>
  <c r="K86" i="34" a="1"/>
  <c r="K86" i="34" s="1"/>
  <c r="D169" i="33" a="1"/>
  <c r="D169" i="33" s="1"/>
  <c r="E169" i="33" a="1"/>
  <c r="E169" i="33" s="1"/>
  <c r="N169" i="33" a="1"/>
  <c r="N169" i="33" s="1"/>
  <c r="J169" i="33" a="1"/>
  <c r="J169" i="33" s="1"/>
  <c r="M169" i="33" a="1"/>
  <c r="M169" i="33" s="1"/>
  <c r="O169" i="33" a="1"/>
  <c r="O169" i="33" s="1"/>
  <c r="K293" i="34" a="1"/>
  <c r="K293" i="34" s="1"/>
  <c r="D376" i="33" a="1"/>
  <c r="D376" i="33" s="1"/>
  <c r="O376" i="33" a="1"/>
  <c r="O376" i="33" s="1"/>
  <c r="E376" i="33" a="1"/>
  <c r="E376" i="33" s="1"/>
  <c r="G376" i="33" a="1"/>
  <c r="G376" i="33" s="1"/>
  <c r="C376" i="33" a="1"/>
  <c r="C376" i="33" s="1"/>
  <c r="P376" i="33" a="1"/>
  <c r="P376" i="33" s="1"/>
  <c r="L376" i="33" a="1"/>
  <c r="L376" i="33" s="1"/>
  <c r="K342" i="34" a="1"/>
  <c r="K342" i="34" s="1"/>
  <c r="J425" i="33" a="1"/>
  <c r="J425" i="33" s="1"/>
  <c r="D425" i="33" a="1"/>
  <c r="D425" i="33" s="1"/>
  <c r="P425" i="33" a="1"/>
  <c r="P425" i="33" s="1"/>
  <c r="E425" i="33" a="1"/>
  <c r="E425" i="33" s="1"/>
  <c r="M425" i="33" a="1"/>
  <c r="M425" i="33" s="1"/>
  <c r="N425" i="33" a="1"/>
  <c r="N425" i="33" s="1"/>
  <c r="C425" i="33" a="1"/>
  <c r="C425" i="33" s="1"/>
  <c r="L425" i="33" a="1"/>
  <c r="L425" i="33" s="1"/>
  <c r="K42" i="34" a="1"/>
  <c r="K42" i="34" s="1"/>
  <c r="D125" i="33" a="1"/>
  <c r="D125" i="33" s="1"/>
  <c r="O125" i="33" a="1"/>
  <c r="O125" i="33" s="1"/>
  <c r="M125" i="33" a="1"/>
  <c r="M125" i="33" s="1"/>
  <c r="L125" i="33" a="1"/>
  <c r="L125" i="33" s="1"/>
  <c r="N125" i="33" a="1"/>
  <c r="N125" i="33" s="1"/>
  <c r="C125" i="33" a="1"/>
  <c r="C125" i="33" s="1"/>
  <c r="K125" i="33" a="1"/>
  <c r="K125" i="33" s="1"/>
  <c r="K325" i="34" a="1"/>
  <c r="K325" i="34" s="1"/>
  <c r="K408" i="33" a="1"/>
  <c r="K408" i="33" s="1"/>
  <c r="O408" i="33" a="1"/>
  <c r="O408" i="33" s="1"/>
  <c r="I408" i="33" a="1"/>
  <c r="I408" i="33" s="1"/>
  <c r="E408" i="33" a="1"/>
  <c r="E408" i="33" s="1"/>
  <c r="P408" i="33" a="1"/>
  <c r="P408" i="33" s="1"/>
  <c r="M408" i="33" a="1"/>
  <c r="M408" i="33" s="1"/>
  <c r="J408" i="33" a="1"/>
  <c r="J408" i="33" s="1"/>
  <c r="N408" i="33" a="1"/>
  <c r="N408" i="33" s="1"/>
  <c r="C408" i="33" a="1"/>
  <c r="C408" i="33" s="1"/>
  <c r="G408" i="33" a="1"/>
  <c r="G408" i="33" s="1"/>
  <c r="K511" i="34" a="1"/>
  <c r="K511" i="34" s="1"/>
  <c r="D594" i="33" a="1"/>
  <c r="D594" i="33" s="1"/>
  <c r="E594" i="33" a="1"/>
  <c r="E594" i="33" s="1"/>
  <c r="O594" i="33" a="1"/>
  <c r="O594" i="33" s="1"/>
  <c r="K594" i="33" a="1"/>
  <c r="K594" i="33" s="1"/>
  <c r="J594" i="33" a="1"/>
  <c r="J594" i="33" s="1"/>
  <c r="E224" i="33" a="1"/>
  <c r="E224" i="33" s="1"/>
  <c r="O150" i="33" a="1"/>
  <c r="O150" i="33" s="1"/>
  <c r="P150" i="33" a="1"/>
  <c r="P150" i="33" s="1"/>
  <c r="M671" i="33" a="1"/>
  <c r="M671" i="33" s="1"/>
  <c r="I671" i="33" a="1"/>
  <c r="I671" i="33" s="1"/>
  <c r="I377" i="33" a="1"/>
  <c r="I377" i="33" s="1"/>
  <c r="N309" i="33" a="1"/>
  <c r="N309" i="33" s="1"/>
  <c r="D392" i="33" a="1"/>
  <c r="D392" i="33" s="1"/>
  <c r="P392" i="33" a="1"/>
  <c r="P392" i="33" s="1"/>
  <c r="J404" i="33" a="1"/>
  <c r="J404" i="33" s="1"/>
  <c r="C443" i="33" a="1"/>
  <c r="C443" i="33" s="1"/>
  <c r="N443" i="33" a="1"/>
  <c r="N443" i="33" s="1"/>
  <c r="N399" i="33" a="1"/>
  <c r="N399" i="33" s="1"/>
  <c r="I399" i="33" a="1"/>
  <c r="I399" i="33" s="1"/>
  <c r="D348" i="33" a="1"/>
  <c r="D348" i="33" s="1"/>
  <c r="M348" i="33" a="1"/>
  <c r="M348" i="33" s="1"/>
  <c r="M147" i="33" a="1"/>
  <c r="M147" i="33" s="1"/>
  <c r="N147" i="33" a="1"/>
  <c r="N147" i="33" s="1"/>
  <c r="C283" i="33" a="1"/>
  <c r="C283" i="33" s="1"/>
  <c r="O162" i="33" a="1"/>
  <c r="O162" i="33" s="1"/>
  <c r="K162" i="33" a="1"/>
  <c r="K162" i="33" s="1"/>
  <c r="D730" i="33" a="1"/>
  <c r="D730" i="33" s="1"/>
  <c r="D640" i="33" a="1"/>
  <c r="D640" i="33" s="1"/>
  <c r="E640" i="33" a="1"/>
  <c r="E640" i="33" s="1"/>
  <c r="G545" i="33" a="1"/>
  <c r="G545" i="33" s="1"/>
  <c r="I253" i="33" a="1"/>
  <c r="I253" i="33" s="1"/>
  <c r="I273" i="33" a="1"/>
  <c r="I273" i="33" s="1"/>
  <c r="K708" i="33" a="1"/>
  <c r="K708" i="33" s="1"/>
  <c r="I295" i="33" a="1"/>
  <c r="I295" i="33" s="1"/>
  <c r="C301" i="33" a="1"/>
  <c r="C301" i="33" s="1"/>
  <c r="M300" i="33" a="1"/>
  <c r="M300" i="33" s="1"/>
  <c r="L594" i="33" a="1"/>
  <c r="L594" i="33" s="1"/>
  <c r="I184" i="33" a="1"/>
  <c r="I184" i="33" s="1"/>
  <c r="G341" i="33" a="1"/>
  <c r="G341" i="33" s="1"/>
  <c r="G125" i="33" a="1"/>
  <c r="G125" i="33" s="1"/>
  <c r="N376" i="33" a="1"/>
  <c r="N376" i="33" s="1"/>
  <c r="O612" i="33" a="1"/>
  <c r="O612" i="33" s="1"/>
  <c r="O393" i="33" a="1"/>
  <c r="O393" i="33" s="1"/>
  <c r="J413" i="33" a="1"/>
  <c r="J413" i="33" s="1"/>
  <c r="G461" i="33" a="1"/>
  <c r="G461" i="33" s="1"/>
  <c r="I169" i="33" a="1"/>
  <c r="I169" i="33" s="1"/>
  <c r="G531" i="33" a="1"/>
  <c r="G531" i="33" s="1"/>
  <c r="I425" i="33" a="1"/>
  <c r="I425" i="33" s="1"/>
  <c r="I574" i="33" a="1"/>
  <c r="I574" i="33" s="1"/>
  <c r="J159" i="33" a="1"/>
  <c r="J159" i="33" s="1"/>
  <c r="K524" i="34" a="1"/>
  <c r="K524" i="34" s="1"/>
  <c r="I607" i="33" a="1"/>
  <c r="I607" i="33" s="1"/>
  <c r="G607" i="33" a="1"/>
  <c r="G607" i="33" s="1"/>
  <c r="M607" i="33" a="1"/>
  <c r="M607" i="33" s="1"/>
  <c r="E607" i="33" a="1"/>
  <c r="E607" i="33" s="1"/>
  <c r="P607" i="33" a="1"/>
  <c r="P607" i="33" s="1"/>
  <c r="K651" i="34" a="1"/>
  <c r="K651" i="34" s="1"/>
  <c r="L734" i="33" a="1"/>
  <c r="L734" i="33" s="1"/>
  <c r="C734" i="33" a="1"/>
  <c r="C734" i="33" s="1"/>
  <c r="D734" i="33" a="1"/>
  <c r="D734" i="33" s="1"/>
  <c r="M734" i="33" a="1"/>
  <c r="M734" i="33" s="1"/>
  <c r="J734" i="33" a="1"/>
  <c r="J734" i="33" s="1"/>
  <c r="N734" i="33" a="1"/>
  <c r="N734" i="33" s="1"/>
  <c r="I734" i="33" a="1"/>
  <c r="I734" i="33" s="1"/>
  <c r="O734" i="33" a="1"/>
  <c r="O734" i="33" s="1"/>
  <c r="K734" i="33" a="1"/>
  <c r="K734" i="33" s="1"/>
  <c r="G734" i="33" a="1"/>
  <c r="G734" i="33" s="1"/>
  <c r="K596" i="34" a="1"/>
  <c r="K596" i="34" s="1"/>
  <c r="P679" i="33" a="1"/>
  <c r="P679" i="33" s="1"/>
  <c r="L679" i="33" a="1"/>
  <c r="L679" i="33" s="1"/>
  <c r="G679" i="33" a="1"/>
  <c r="G679" i="33" s="1"/>
  <c r="J679" i="33" a="1"/>
  <c r="J679" i="33" s="1"/>
  <c r="O679" i="33" a="1"/>
  <c r="O679" i="33" s="1"/>
  <c r="E679" i="33" a="1"/>
  <c r="E679" i="33" s="1"/>
  <c r="K679" i="33" a="1"/>
  <c r="K679" i="33" s="1"/>
  <c r="D679" i="33" a="1"/>
  <c r="D679" i="33" s="1"/>
  <c r="N679" i="33" a="1"/>
  <c r="N679" i="33" s="1"/>
  <c r="K642" i="34" a="1"/>
  <c r="K642" i="34" s="1"/>
  <c r="G725" i="33" a="1"/>
  <c r="G725" i="33" s="1"/>
  <c r="E725" i="33" a="1"/>
  <c r="E725" i="33" s="1"/>
  <c r="D725" i="33" a="1"/>
  <c r="D725" i="33" s="1"/>
  <c r="L725" i="33" a="1"/>
  <c r="L725" i="33" s="1"/>
  <c r="J725" i="33" a="1"/>
  <c r="J725" i="33" s="1"/>
  <c r="O725" i="33" a="1"/>
  <c r="O725" i="33" s="1"/>
  <c r="K519" i="34" a="1"/>
  <c r="K519" i="34" s="1"/>
  <c r="M602" i="33" a="1"/>
  <c r="M602" i="33" s="1"/>
  <c r="N602" i="33" a="1"/>
  <c r="N602" i="33" s="1"/>
  <c r="I602" i="33" a="1"/>
  <c r="I602" i="33" s="1"/>
  <c r="C602" i="33" a="1"/>
  <c r="C602" i="33" s="1"/>
  <c r="K555" i="34" a="1"/>
  <c r="K555" i="34" s="1"/>
  <c r="D638" i="33" a="1"/>
  <c r="D638" i="33" s="1"/>
  <c r="C638" i="33" a="1"/>
  <c r="C638" i="33" s="1"/>
  <c r="N638" i="33" a="1"/>
  <c r="N638" i="33" s="1"/>
  <c r="I638" i="33" a="1"/>
  <c r="I638" i="33" s="1"/>
  <c r="M638" i="33" a="1"/>
  <c r="M638" i="33" s="1"/>
  <c r="K638" i="33" a="1"/>
  <c r="K638" i="33" s="1"/>
  <c r="P638" i="33" a="1"/>
  <c r="P638" i="33" s="1"/>
  <c r="O638" i="33" a="1"/>
  <c r="O638" i="33" s="1"/>
  <c r="K404" i="34" a="1"/>
  <c r="K404" i="34" s="1"/>
  <c r="P487" i="33" a="1"/>
  <c r="P487" i="33" s="1"/>
  <c r="O487" i="33" a="1"/>
  <c r="O487" i="33" s="1"/>
  <c r="N487" i="33" a="1"/>
  <c r="N487" i="33" s="1"/>
  <c r="E487" i="33" a="1"/>
  <c r="E487" i="33" s="1"/>
  <c r="G487" i="33" a="1"/>
  <c r="G487" i="33" s="1"/>
  <c r="L487" i="33" a="1"/>
  <c r="L487" i="33" s="1"/>
  <c r="K579" i="34" a="1"/>
  <c r="K579" i="34" s="1"/>
  <c r="D662" i="33" a="1"/>
  <c r="D662" i="33" s="1"/>
  <c r="K662" i="33" a="1"/>
  <c r="K662" i="33" s="1"/>
  <c r="J662" i="33" a="1"/>
  <c r="J662" i="33" s="1"/>
  <c r="C662" i="33" a="1"/>
  <c r="C662" i="33" s="1"/>
  <c r="M662" i="33" a="1"/>
  <c r="M662" i="33" s="1"/>
  <c r="E662" i="33" a="1"/>
  <c r="E662" i="33" s="1"/>
  <c r="K431" i="34" a="1"/>
  <c r="K431" i="34" s="1"/>
  <c r="O514" i="33" a="1"/>
  <c r="O514" i="33" s="1"/>
  <c r="L514" i="33" a="1"/>
  <c r="L514" i="33" s="1"/>
  <c r="K514" i="33" a="1"/>
  <c r="K514" i="33" s="1"/>
  <c r="C514" i="33" a="1"/>
  <c r="C514" i="33" s="1"/>
  <c r="E514" i="33" a="1"/>
  <c r="E514" i="33" s="1"/>
  <c r="K351" i="34" a="1"/>
  <c r="K351" i="34" s="1"/>
  <c r="G434" i="33" a="1"/>
  <c r="G434" i="33" s="1"/>
  <c r="O434" i="33" a="1"/>
  <c r="O434" i="33" s="1"/>
  <c r="P434" i="33" a="1"/>
  <c r="P434" i="33" s="1"/>
  <c r="I434" i="33" a="1"/>
  <c r="I434" i="33" s="1"/>
  <c r="E434" i="33" a="1"/>
  <c r="E434" i="33" s="1"/>
  <c r="N434" i="33" a="1"/>
  <c r="N434" i="33" s="1"/>
  <c r="D434" i="33" a="1"/>
  <c r="D434" i="33" s="1"/>
  <c r="K434" i="33" a="1"/>
  <c r="K434" i="33" s="1"/>
  <c r="K656" i="34" a="1"/>
  <c r="K656" i="34" s="1"/>
  <c r="D739" i="33" a="1"/>
  <c r="D739" i="33" s="1"/>
  <c r="G739" i="33" a="1"/>
  <c r="G739" i="33" s="1"/>
  <c r="K739" i="33" a="1"/>
  <c r="K739" i="33" s="1"/>
  <c r="J739" i="33" a="1"/>
  <c r="J739" i="33" s="1"/>
  <c r="C739" i="33" a="1"/>
  <c r="C739" i="33" s="1"/>
  <c r="K234" i="34" a="1"/>
  <c r="K234" i="34" s="1"/>
  <c r="N317" i="33" a="1"/>
  <c r="N317" i="33" s="1"/>
  <c r="G317" i="33" a="1"/>
  <c r="G317" i="33" s="1"/>
  <c r="J317" i="33" a="1"/>
  <c r="J317" i="33" s="1"/>
  <c r="E317" i="33" a="1"/>
  <c r="E317" i="33" s="1"/>
  <c r="P317" i="33" a="1"/>
  <c r="P317" i="33" s="1"/>
  <c r="I317" i="33" a="1"/>
  <c r="I317" i="33" s="1"/>
  <c r="C317" i="33" a="1"/>
  <c r="C317" i="33" s="1"/>
  <c r="M317" i="33" a="1"/>
  <c r="M317" i="33" s="1"/>
  <c r="K252" i="34" a="1"/>
  <c r="K252" i="34" s="1"/>
  <c r="C335" i="33" a="1"/>
  <c r="C335" i="33" s="1"/>
  <c r="G335" i="33" a="1"/>
  <c r="G335" i="33" s="1"/>
  <c r="P335" i="33" a="1"/>
  <c r="P335" i="33" s="1"/>
  <c r="J335" i="33" a="1"/>
  <c r="J335" i="33" s="1"/>
  <c r="D335" i="33" a="1"/>
  <c r="D335" i="33" s="1"/>
  <c r="M335" i="33" a="1"/>
  <c r="M335" i="33" s="1"/>
  <c r="K673" i="34" a="1"/>
  <c r="K673" i="34" s="1"/>
  <c r="K756" i="33" a="1"/>
  <c r="K756" i="33" s="1"/>
  <c r="D756" i="33" a="1"/>
  <c r="D756" i="33" s="1"/>
  <c r="I756" i="33" a="1"/>
  <c r="I756" i="33" s="1"/>
  <c r="P756" i="33" a="1"/>
  <c r="P756" i="33" s="1"/>
  <c r="M756" i="33" a="1"/>
  <c r="M756" i="33" s="1"/>
  <c r="N756" i="33" a="1"/>
  <c r="N756" i="33" s="1"/>
  <c r="L756" i="33" a="1"/>
  <c r="L756" i="33" s="1"/>
  <c r="E756" i="33" a="1"/>
  <c r="E756" i="33" s="1"/>
  <c r="C756" i="33" a="1"/>
  <c r="C756" i="33" s="1"/>
  <c r="E309" i="33" a="1"/>
  <c r="E309" i="33" s="1"/>
  <c r="L392" i="33" a="1"/>
  <c r="L392" i="33" s="1"/>
  <c r="I404" i="33" a="1"/>
  <c r="I404" i="33" s="1"/>
  <c r="J443" i="33" a="1"/>
  <c r="J443" i="33" s="1"/>
  <c r="P399" i="33" a="1"/>
  <c r="P399" i="33" s="1"/>
  <c r="P348" i="33" a="1"/>
  <c r="P348" i="33" s="1"/>
  <c r="C147" i="33" a="1"/>
  <c r="C147" i="33" s="1"/>
  <c r="D147" i="33" a="1"/>
  <c r="D147" i="33" s="1"/>
  <c r="D283" i="33" a="1"/>
  <c r="D283" i="33" s="1"/>
  <c r="I162" i="33" a="1"/>
  <c r="I162" i="33" s="1"/>
  <c r="D162" i="33" a="1"/>
  <c r="D162" i="33" s="1"/>
  <c r="O730" i="33" a="1"/>
  <c r="O730" i="33" s="1"/>
  <c r="J640" i="33" a="1"/>
  <c r="J640" i="33" s="1"/>
  <c r="O640" i="33" a="1"/>
  <c r="O640" i="33" s="1"/>
  <c r="P545" i="33" a="1"/>
  <c r="P545" i="33" s="1"/>
  <c r="C253" i="33" a="1"/>
  <c r="C253" i="33" s="1"/>
  <c r="C273" i="33" a="1"/>
  <c r="C273" i="33" s="1"/>
  <c r="P725" i="33" a="1"/>
  <c r="P725" i="33" s="1"/>
  <c r="N335" i="33" a="1"/>
  <c r="N335" i="33" s="1"/>
  <c r="P301" i="33" a="1"/>
  <c r="P301" i="33" s="1"/>
  <c r="C300" i="33" a="1"/>
  <c r="C300" i="33" s="1"/>
  <c r="G514" i="33" a="1"/>
  <c r="G514" i="33" s="1"/>
  <c r="N594" i="33" a="1"/>
  <c r="N594" i="33" s="1"/>
  <c r="P662" i="33" a="1"/>
  <c r="P662" i="33" s="1"/>
  <c r="J376" i="33" a="1"/>
  <c r="J376" i="33" s="1"/>
  <c r="C393" i="33" a="1"/>
  <c r="C393" i="33" s="1"/>
  <c r="M461" i="33" a="1"/>
  <c r="M461" i="33" s="1"/>
  <c r="P169" i="33" a="1"/>
  <c r="P169" i="33" s="1"/>
  <c r="C531" i="33" a="1"/>
  <c r="C531" i="33" s="1"/>
  <c r="E734" i="33" a="1"/>
  <c r="E734" i="33" s="1"/>
  <c r="E638" i="33" a="1"/>
  <c r="E638" i="33" s="1"/>
  <c r="K491" i="34" a="1"/>
  <c r="K491" i="34" s="1"/>
  <c r="D574" i="33" a="1"/>
  <c r="D574" i="33" s="1"/>
  <c r="M574" i="33" a="1"/>
  <c r="M574" i="33" s="1"/>
  <c r="E574" i="33" a="1"/>
  <c r="E574" i="33" s="1"/>
  <c r="O574" i="33" a="1"/>
  <c r="O574" i="33" s="1"/>
  <c r="L574" i="33" a="1"/>
  <c r="L574" i="33" s="1"/>
  <c r="K662" i="34" a="1"/>
  <c r="K662" i="34" s="1"/>
  <c r="J745" i="33" a="1"/>
  <c r="J745" i="33" s="1"/>
  <c r="M745" i="33" a="1"/>
  <c r="M745" i="33" s="1"/>
  <c r="C745" i="33" a="1"/>
  <c r="C745" i="33" s="1"/>
  <c r="E745" i="33" a="1"/>
  <c r="E745" i="33" s="1"/>
  <c r="P745" i="33" a="1"/>
  <c r="P745" i="33" s="1"/>
  <c r="K745" i="33" a="1"/>
  <c r="K745" i="33" s="1"/>
  <c r="G745" i="33" a="1"/>
  <c r="G745" i="33" s="1"/>
  <c r="D745" i="33" a="1"/>
  <c r="D745" i="33" s="1"/>
  <c r="I745" i="33" a="1"/>
  <c r="I745" i="33" s="1"/>
  <c r="K433" i="34" a="1"/>
  <c r="K433" i="34" s="1"/>
  <c r="I516" i="33" a="1"/>
  <c r="I516" i="33" s="1"/>
  <c r="C516" i="33" a="1"/>
  <c r="C516" i="33" s="1"/>
  <c r="J516" i="33" a="1"/>
  <c r="J516" i="33" s="1"/>
  <c r="G516" i="33" a="1"/>
  <c r="G516" i="33" s="1"/>
  <c r="K258" i="34" a="1"/>
  <c r="K258" i="34" s="1"/>
  <c r="E341" i="33" a="1"/>
  <c r="E341" i="33" s="1"/>
  <c r="O341" i="33" a="1"/>
  <c r="O341" i="33" s="1"/>
  <c r="N341" i="33" a="1"/>
  <c r="N341" i="33" s="1"/>
  <c r="K341" i="33" a="1"/>
  <c r="K341" i="33" s="1"/>
  <c r="J341" i="33" a="1"/>
  <c r="J341" i="33" s="1"/>
  <c r="L341" i="33" a="1"/>
  <c r="L341" i="33" s="1"/>
  <c r="K158" i="34" a="1"/>
  <c r="K158" i="34" s="1"/>
  <c r="O241" i="33" a="1"/>
  <c r="O241" i="33" s="1"/>
  <c r="M241" i="33" a="1"/>
  <c r="M241" i="33" s="1"/>
  <c r="D241" i="33" a="1"/>
  <c r="D241" i="33" s="1"/>
  <c r="J241" i="33" a="1"/>
  <c r="J241" i="33" s="1"/>
  <c r="K241" i="33" a="1"/>
  <c r="K241" i="33" s="1"/>
  <c r="I241" i="33" a="1"/>
  <c r="I241" i="33" s="1"/>
  <c r="L241" i="33" a="1"/>
  <c r="L241" i="33" s="1"/>
  <c r="E241" i="33" a="1"/>
  <c r="E241" i="33" s="1"/>
  <c r="P241" i="33" a="1"/>
  <c r="P241" i="33" s="1"/>
  <c r="G241" i="33" a="1"/>
  <c r="G241" i="33" s="1"/>
  <c r="K206" i="34" a="1"/>
  <c r="K206" i="34" s="1"/>
  <c r="C289" i="33" a="1"/>
  <c r="C289" i="33" s="1"/>
  <c r="M289" i="33" a="1"/>
  <c r="M289" i="33" s="1"/>
  <c r="P289" i="33" a="1"/>
  <c r="P289" i="33" s="1"/>
  <c r="K289" i="33" a="1"/>
  <c r="K289" i="33" s="1"/>
  <c r="D289" i="33" a="1"/>
  <c r="D289" i="33" s="1"/>
  <c r="J289" i="33" a="1"/>
  <c r="J289" i="33" s="1"/>
  <c r="K330" i="34" a="1"/>
  <c r="K330" i="34" s="1"/>
  <c r="K413" i="33" a="1"/>
  <c r="K413" i="33" s="1"/>
  <c r="C413" i="33" a="1"/>
  <c r="C413" i="33" s="1"/>
  <c r="M413" i="33" a="1"/>
  <c r="M413" i="33" s="1"/>
  <c r="P413" i="33" a="1"/>
  <c r="P413" i="33" s="1"/>
  <c r="E413" i="33" a="1"/>
  <c r="E413" i="33" s="1"/>
  <c r="I413" i="33" a="1"/>
  <c r="I413" i="33" s="1"/>
  <c r="N413" i="33" a="1"/>
  <c r="N413" i="33" s="1"/>
  <c r="K549" i="34" a="1"/>
  <c r="K549" i="34" s="1"/>
  <c r="K632" i="33" a="1"/>
  <c r="K632" i="33" s="1"/>
  <c r="N632" i="33" a="1"/>
  <c r="N632" i="33" s="1"/>
  <c r="P632" i="33" a="1"/>
  <c r="P632" i="33" s="1"/>
  <c r="I632" i="33" a="1"/>
  <c r="I632" i="33" s="1"/>
  <c r="C632" i="33" a="1"/>
  <c r="C632" i="33" s="1"/>
  <c r="G632" i="33" a="1"/>
  <c r="G632" i="33" s="1"/>
  <c r="J632" i="33" a="1"/>
  <c r="J632" i="33" s="1"/>
  <c r="D632" i="33" a="1"/>
  <c r="D632" i="33" s="1"/>
  <c r="K272" i="34" a="1"/>
  <c r="K272" i="34" s="1"/>
  <c r="L355" i="33" a="1"/>
  <c r="L355" i="33" s="1"/>
  <c r="G355" i="33" a="1"/>
  <c r="G355" i="33" s="1"/>
  <c r="O355" i="33" a="1"/>
  <c r="O355" i="33" s="1"/>
  <c r="I355" i="33" a="1"/>
  <c r="I355" i="33" s="1"/>
  <c r="D355" i="33" a="1"/>
  <c r="D355" i="33" s="1"/>
  <c r="M355" i="33" a="1"/>
  <c r="M355" i="33" s="1"/>
  <c r="K355" i="33" a="1"/>
  <c r="K355" i="33" s="1"/>
  <c r="C355" i="33" a="1"/>
  <c r="C355" i="33" s="1"/>
  <c r="J355" i="33" a="1"/>
  <c r="J355" i="33" s="1"/>
  <c r="P355" i="33" a="1"/>
  <c r="P355" i="33" s="1"/>
  <c r="K101" i="34" a="1"/>
  <c r="K101" i="34" s="1"/>
  <c r="K184" i="33" a="1"/>
  <c r="K184" i="33" s="1"/>
  <c r="J184" i="33" a="1"/>
  <c r="J184" i="33" s="1"/>
  <c r="P184" i="33" a="1"/>
  <c r="P184" i="33" s="1"/>
  <c r="M184" i="33" a="1"/>
  <c r="M184" i="33" s="1"/>
  <c r="G184" i="33" a="1"/>
  <c r="G184" i="33" s="1"/>
  <c r="E184" i="33" a="1"/>
  <c r="E184" i="33" s="1"/>
  <c r="K212" i="34" a="1"/>
  <c r="K212" i="34" s="1"/>
  <c r="E295" i="33" a="1"/>
  <c r="E295" i="33" s="1"/>
  <c r="J295" i="33" a="1"/>
  <c r="J295" i="33" s="1"/>
  <c r="D295" i="33" a="1"/>
  <c r="D295" i="33" s="1"/>
  <c r="G295" i="33" a="1"/>
  <c r="G295" i="33" s="1"/>
  <c r="O295" i="33" a="1"/>
  <c r="O295" i="33" s="1"/>
  <c r="K295" i="33" a="1"/>
  <c r="K295" i="33" s="1"/>
  <c r="K625" i="34" a="1"/>
  <c r="K625" i="34" s="1"/>
  <c r="I708" i="33" a="1"/>
  <c r="I708" i="33" s="1"/>
  <c r="K529" i="34" a="1"/>
  <c r="K529" i="34" s="1"/>
  <c r="J612" i="33" a="1"/>
  <c r="J612" i="33" s="1"/>
  <c r="E612" i="33" a="1"/>
  <c r="E612" i="33" s="1"/>
  <c r="D612" i="33" a="1"/>
  <c r="D612" i="33" s="1"/>
  <c r="M612" i="33" a="1"/>
  <c r="M612" i="33" s="1"/>
  <c r="L612" i="33" a="1"/>
  <c r="L612" i="33" s="1"/>
  <c r="N224" i="33" a="1"/>
  <c r="N224" i="33" s="1"/>
  <c r="M150" i="33" a="1"/>
  <c r="M150" i="33" s="1"/>
  <c r="L671" i="33" a="1"/>
  <c r="L671" i="33" s="1"/>
  <c r="O671" i="33" a="1"/>
  <c r="O671" i="33" s="1"/>
  <c r="O309" i="33" a="1"/>
  <c r="O309" i="33" s="1"/>
  <c r="K224" i="33" a="1"/>
  <c r="K224" i="33" s="1"/>
  <c r="G224" i="33" a="1"/>
  <c r="G224" i="33" s="1"/>
  <c r="N150" i="33" a="1"/>
  <c r="N150" i="33" s="1"/>
  <c r="P671" i="33" a="1"/>
  <c r="P671" i="33" s="1"/>
  <c r="G671" i="33" a="1"/>
  <c r="G671" i="33" s="1"/>
  <c r="P309" i="33" a="1"/>
  <c r="P309" i="33" s="1"/>
  <c r="M309" i="33" a="1"/>
  <c r="M309" i="33" s="1"/>
  <c r="G392" i="33" a="1"/>
  <c r="G392" i="33" s="1"/>
  <c r="K404" i="33" a="1"/>
  <c r="K404" i="33" s="1"/>
  <c r="K443" i="33" a="1"/>
  <c r="K443" i="33" s="1"/>
  <c r="G399" i="33" a="1"/>
  <c r="G399" i="33" s="1"/>
  <c r="G348" i="33" a="1"/>
  <c r="G348" i="33" s="1"/>
  <c r="E147" i="33" a="1"/>
  <c r="E147" i="33" s="1"/>
  <c r="L147" i="33" a="1"/>
  <c r="L147" i="33" s="1"/>
  <c r="L283" i="33" a="1"/>
  <c r="L283" i="33" s="1"/>
  <c r="L162" i="33" a="1"/>
  <c r="L162" i="33" s="1"/>
  <c r="P162" i="33" a="1"/>
  <c r="P162" i="33" s="1"/>
  <c r="J730" i="33" a="1"/>
  <c r="J730" i="33" s="1"/>
  <c r="N640" i="33" a="1"/>
  <c r="N640" i="33" s="1"/>
  <c r="G640" i="33" a="1"/>
  <c r="G640" i="33" s="1"/>
  <c r="E545" i="33" a="1"/>
  <c r="E545" i="33" s="1"/>
  <c r="J545" i="33" a="1"/>
  <c r="J545" i="33" s="1"/>
  <c r="N253" i="33" a="1"/>
  <c r="N253" i="33" s="1"/>
  <c r="G253" i="33" a="1"/>
  <c r="G253" i="33" s="1"/>
  <c r="M273" i="33" a="1"/>
  <c r="M273" i="33" s="1"/>
  <c r="J273" i="33" a="1"/>
  <c r="J273" i="33" s="1"/>
  <c r="P708" i="33" a="1"/>
  <c r="P708" i="33" s="1"/>
  <c r="E335" i="33" a="1"/>
  <c r="E335" i="33" s="1"/>
  <c r="C295" i="33" a="1"/>
  <c r="C295" i="33" s="1"/>
  <c r="L301" i="33" a="1"/>
  <c r="L301" i="33" s="1"/>
  <c r="I300" i="33" a="1"/>
  <c r="I300" i="33" s="1"/>
  <c r="I594" i="33" a="1"/>
  <c r="I594" i="33" s="1"/>
  <c r="I662" i="33" a="1"/>
  <c r="I662" i="33" s="1"/>
  <c r="N184" i="33" a="1"/>
  <c r="N184" i="33" s="1"/>
  <c r="P341" i="33" a="1"/>
  <c r="P341" i="33" s="1"/>
  <c r="M739" i="33" a="1"/>
  <c r="M739" i="33" s="1"/>
  <c r="I289" i="33" a="1"/>
  <c r="I289" i="33" s="1"/>
  <c r="K376" i="33" a="1"/>
  <c r="K376" i="33" s="1"/>
  <c r="N612" i="33" a="1"/>
  <c r="N612" i="33" s="1"/>
  <c r="E393" i="33" a="1"/>
  <c r="E393" i="33" s="1"/>
  <c r="O413" i="33" a="1"/>
  <c r="O413" i="33" s="1"/>
  <c r="I461" i="33" a="1"/>
  <c r="I461" i="33" s="1"/>
  <c r="C241" i="33" a="1"/>
  <c r="C241" i="33" s="1"/>
  <c r="J607" i="33" a="1"/>
  <c r="J607" i="33" s="1"/>
  <c r="P734" i="33" a="1"/>
  <c r="P734" i="33" s="1"/>
  <c r="G638" i="33" a="1"/>
  <c r="G638" i="33" s="1"/>
  <c r="P516" i="33" a="1"/>
  <c r="P516" i="33" s="1"/>
  <c r="J162" i="33" a="1"/>
  <c r="J162" i="33" s="1"/>
  <c r="K301" i="33" a="1"/>
  <c r="K301" i="33" s="1"/>
  <c r="P300" i="33" a="1"/>
  <c r="P300" i="33" s="1"/>
  <c r="O662" i="33" a="1"/>
  <c r="O662" i="33" s="1"/>
  <c r="P739" i="33" a="1"/>
  <c r="P739" i="33" s="1"/>
  <c r="J487" i="33" a="1"/>
  <c r="J487" i="33" s="1"/>
  <c r="N289" i="33" a="1"/>
  <c r="N289" i="33" s="1"/>
  <c r="M376" i="33" a="1"/>
  <c r="M376" i="33" s="1"/>
  <c r="P393" i="33" a="1"/>
  <c r="P393" i="33" s="1"/>
  <c r="N95" i="33" a="1"/>
  <c r="N95" i="33" s="1"/>
  <c r="G413" i="33" a="1"/>
  <c r="G413" i="33" s="1"/>
  <c r="D408" i="33" a="1"/>
  <c r="D408" i="33" s="1"/>
  <c r="K607" i="33" a="1"/>
  <c r="K607" i="33" s="1"/>
  <c r="L638" i="33" a="1"/>
  <c r="L638" i="33" s="1"/>
  <c r="D516" i="33" a="1"/>
  <c r="D516" i="33" s="1"/>
  <c r="K245" i="34" a="1"/>
  <c r="K245" i="34" s="1"/>
  <c r="M328" i="33" a="1"/>
  <c r="M328" i="33" s="1"/>
  <c r="K328" i="33" a="1"/>
  <c r="K328" i="33" s="1"/>
  <c r="J328" i="33" a="1"/>
  <c r="J328" i="33" s="1"/>
  <c r="I328" i="33" a="1"/>
  <c r="I328" i="33" s="1"/>
  <c r="G328" i="33" a="1"/>
  <c r="G328" i="33" s="1"/>
  <c r="E328" i="33" a="1"/>
  <c r="E328" i="33" s="1"/>
  <c r="D328" i="33" a="1"/>
  <c r="D328" i="33" s="1"/>
  <c r="L224" i="33" a="1"/>
  <c r="L224" i="33" s="1"/>
  <c r="L443" i="33" a="1"/>
  <c r="L443" i="33" s="1"/>
  <c r="C399" i="33" a="1"/>
  <c r="C399" i="33" s="1"/>
  <c r="N348" i="33" a="1"/>
  <c r="N348" i="33" s="1"/>
  <c r="O147" i="33" a="1"/>
  <c r="O147" i="33" s="1"/>
  <c r="E283" i="33" a="1"/>
  <c r="E283" i="33" s="1"/>
  <c r="K640" i="33" a="1"/>
  <c r="K640" i="33" s="1"/>
  <c r="I545" i="33" a="1"/>
  <c r="I545" i="33" s="1"/>
  <c r="L545" i="33" a="1"/>
  <c r="L545" i="33" s="1"/>
  <c r="K253" i="33" a="1"/>
  <c r="K253" i="33" s="1"/>
  <c r="G708" i="33" a="1"/>
  <c r="G708" i="33" s="1"/>
  <c r="O328" i="33" a="1"/>
  <c r="O328" i="33" s="1"/>
  <c r="K335" i="33" a="1"/>
  <c r="K335" i="33" s="1"/>
  <c r="M295" i="33" a="1"/>
  <c r="M295" i="33" s="1"/>
  <c r="M514" i="33" a="1"/>
  <c r="M514" i="33" s="1"/>
  <c r="I224" i="33" a="1"/>
  <c r="I224" i="33" s="1"/>
  <c r="J224" i="33" a="1"/>
  <c r="J224" i="33" s="1"/>
  <c r="C150" i="33" a="1"/>
  <c r="C150" i="33" s="1"/>
  <c r="E671" i="33" a="1"/>
  <c r="E671" i="33" s="1"/>
  <c r="D309" i="33" a="1"/>
  <c r="D309" i="33" s="1"/>
  <c r="C309" i="33" a="1"/>
  <c r="C309" i="33" s="1"/>
  <c r="K392" i="33" a="1"/>
  <c r="K392" i="33" s="1"/>
  <c r="D404" i="33" a="1"/>
  <c r="D404" i="33" s="1"/>
  <c r="O404" i="33" a="1"/>
  <c r="O404" i="33" s="1"/>
  <c r="O443" i="33" a="1"/>
  <c r="O443" i="33" s="1"/>
  <c r="E399" i="33" a="1"/>
  <c r="E399" i="33" s="1"/>
  <c r="K348" i="33" a="1"/>
  <c r="K348" i="33" s="1"/>
  <c r="G147" i="33" a="1"/>
  <c r="G147" i="33" s="1"/>
  <c r="G283" i="33" a="1"/>
  <c r="G283" i="33" s="1"/>
  <c r="M283" i="33" a="1"/>
  <c r="M283" i="33" s="1"/>
  <c r="M162" i="33" a="1"/>
  <c r="M162" i="33" s="1"/>
  <c r="C730" i="33" a="1"/>
  <c r="C730" i="33" s="1"/>
  <c r="E730" i="33" a="1"/>
  <c r="E730" i="33" s="1"/>
  <c r="L640" i="33" a="1"/>
  <c r="L640" i="33" s="1"/>
  <c r="K545" i="33" a="1"/>
  <c r="K545" i="33" s="1"/>
  <c r="D545" i="33" a="1"/>
  <c r="D545" i="33" s="1"/>
  <c r="E253" i="33" a="1"/>
  <c r="E253" i="33" s="1"/>
  <c r="L253" i="33" a="1"/>
  <c r="L253" i="33" s="1"/>
  <c r="P273" i="33" a="1"/>
  <c r="P273" i="33" s="1"/>
  <c r="E273" i="33" a="1"/>
  <c r="E273" i="33" s="1"/>
  <c r="M708" i="33" a="1"/>
  <c r="M708" i="33" s="1"/>
  <c r="O708" i="33" a="1"/>
  <c r="O708" i="33" s="1"/>
  <c r="L328" i="33" a="1"/>
  <c r="L328" i="33" s="1"/>
  <c r="M725" i="33" a="1"/>
  <c r="M725" i="33" s="1"/>
  <c r="N295" i="33" a="1"/>
  <c r="N295" i="33" s="1"/>
  <c r="P514" i="33" a="1"/>
  <c r="P514" i="33" s="1"/>
  <c r="I341" i="33" a="1"/>
  <c r="I341" i="33" s="1"/>
  <c r="J125" i="33" a="1"/>
  <c r="J125" i="33" s="1"/>
  <c r="E739" i="33" a="1"/>
  <c r="E739" i="33" s="1"/>
  <c r="M487" i="33" a="1"/>
  <c r="M487" i="33" s="1"/>
  <c r="E289" i="33" a="1"/>
  <c r="E289" i="33" s="1"/>
  <c r="C612" i="33" a="1"/>
  <c r="C612" i="33" s="1"/>
  <c r="M393" i="33" a="1"/>
  <c r="M393" i="33" s="1"/>
  <c r="I95" i="33" a="1"/>
  <c r="I95" i="33" s="1"/>
  <c r="G169" i="33" a="1"/>
  <c r="G169" i="33" s="1"/>
  <c r="O745" i="33" a="1"/>
  <c r="O745" i="33" s="1"/>
  <c r="M679" i="33" a="1"/>
  <c r="M679" i="33" s="1"/>
  <c r="L408" i="33" a="1"/>
  <c r="L408" i="33" s="1"/>
  <c r="J638" i="33" a="1"/>
  <c r="J638" i="33" s="1"/>
  <c r="C434" i="33" a="1"/>
  <c r="C434" i="33" s="1"/>
  <c r="N145" i="33" a="1"/>
  <c r="N145" i="33" s="1"/>
  <c r="O756" i="33" a="1"/>
  <c r="O756" i="33" s="1"/>
  <c r="C224" i="33" a="1"/>
  <c r="C224" i="33" s="1"/>
  <c r="L404" i="33" a="1"/>
  <c r="L404" i="33" s="1"/>
  <c r="M730" i="33" a="1"/>
  <c r="M730" i="33" s="1"/>
  <c r="C640" i="33" a="1"/>
  <c r="C640" i="33" s="1"/>
  <c r="J253" i="33" a="1"/>
  <c r="J253" i="33" s="1"/>
  <c r="O273" i="33" a="1"/>
  <c r="O273" i="33" s="1"/>
  <c r="L273" i="33" a="1"/>
  <c r="L273" i="33" s="1"/>
  <c r="J708" i="33" a="1"/>
  <c r="J708" i="33" s="1"/>
  <c r="P594" i="33" a="1"/>
  <c r="P594" i="33" s="1"/>
  <c r="C184" i="33" a="1"/>
  <c r="C184" i="33" s="1"/>
  <c r="M341" i="33" a="1"/>
  <c r="M341" i="33" s="1"/>
  <c r="O224" i="33" a="1"/>
  <c r="O224" i="33" s="1"/>
  <c r="M224" i="33" a="1"/>
  <c r="M224" i="33" s="1"/>
  <c r="G150" i="33" a="1"/>
  <c r="G150" i="33" s="1"/>
  <c r="I150" i="33" a="1"/>
  <c r="I150" i="33" s="1"/>
  <c r="J671" i="33" a="1"/>
  <c r="J671" i="33" s="1"/>
  <c r="J309" i="33" a="1"/>
  <c r="J309" i="33" s="1"/>
  <c r="J392" i="33" a="1"/>
  <c r="J392" i="33" s="1"/>
  <c r="I392" i="33" a="1"/>
  <c r="I392" i="33" s="1"/>
  <c r="N404" i="33" a="1"/>
  <c r="N404" i="33" s="1"/>
  <c r="M404" i="33" a="1"/>
  <c r="M404" i="33" s="1"/>
  <c r="E443" i="33" a="1"/>
  <c r="E443" i="33" s="1"/>
  <c r="D443" i="33" a="1"/>
  <c r="D443" i="33" s="1"/>
  <c r="O399" i="33" a="1"/>
  <c r="O399" i="33" s="1"/>
  <c r="K399" i="33" a="1"/>
  <c r="K399" i="33" s="1"/>
  <c r="J348" i="33" a="1"/>
  <c r="J348" i="33" s="1"/>
  <c r="I348" i="33" a="1"/>
  <c r="I348" i="33" s="1"/>
  <c r="P147" i="33" a="1"/>
  <c r="P147" i="33" s="1"/>
  <c r="I283" i="33" a="1"/>
  <c r="I283" i="33" s="1"/>
  <c r="J283" i="33" a="1"/>
  <c r="J283" i="33" s="1"/>
  <c r="N162" i="33" a="1"/>
  <c r="N162" i="33" s="1"/>
  <c r="G730" i="33" a="1"/>
  <c r="G730" i="33" s="1"/>
  <c r="P730" i="33" a="1"/>
  <c r="P730" i="33" s="1"/>
  <c r="P640" i="33" a="1"/>
  <c r="P640" i="33" s="1"/>
  <c r="O545" i="33" a="1"/>
  <c r="O545" i="33" s="1"/>
  <c r="M545" i="33" a="1"/>
  <c r="M545" i="33" s="1"/>
  <c r="M253" i="33" a="1"/>
  <c r="M253" i="33" s="1"/>
  <c r="P253" i="33" a="1"/>
  <c r="P253" i="33" s="1"/>
  <c r="G273" i="33" a="1"/>
  <c r="G273" i="33" s="1"/>
  <c r="N273" i="33" a="1"/>
  <c r="N273" i="33" s="1"/>
  <c r="C708" i="33" a="1"/>
  <c r="C708" i="33" s="1"/>
  <c r="L708" i="33" a="1"/>
  <c r="L708" i="33" s="1"/>
  <c r="P328" i="33" a="1"/>
  <c r="P328" i="33" s="1"/>
  <c r="I725" i="33" a="1"/>
  <c r="I725" i="33" s="1"/>
  <c r="P295" i="33" a="1"/>
  <c r="P295" i="33" s="1"/>
  <c r="I514" i="33" a="1"/>
  <c r="I514" i="33" s="1"/>
  <c r="M594" i="33" a="1"/>
  <c r="M594" i="33" s="1"/>
  <c r="C341" i="33" a="1"/>
  <c r="C341" i="33" s="1"/>
  <c r="I125" i="33" a="1"/>
  <c r="I125" i="33" s="1"/>
  <c r="L739" i="33" a="1"/>
  <c r="L739" i="33" s="1"/>
  <c r="C487" i="33" a="1"/>
  <c r="C487" i="33" s="1"/>
  <c r="O289" i="33" a="1"/>
  <c r="O289" i="33" s="1"/>
  <c r="G612" i="33" a="1"/>
  <c r="G612" i="33" s="1"/>
  <c r="D393" i="33" a="1"/>
  <c r="D393" i="33" s="1"/>
  <c r="O95" i="33" a="1"/>
  <c r="O95" i="33" s="1"/>
  <c r="C461" i="33" a="1"/>
  <c r="C461" i="33" s="1"/>
  <c r="L169" i="33" a="1"/>
  <c r="L169" i="33" s="1"/>
  <c r="L531" i="33" a="1"/>
  <c r="L531" i="33" s="1"/>
  <c r="N745" i="33" a="1"/>
  <c r="N745" i="33" s="1"/>
  <c r="C679" i="33" a="1"/>
  <c r="C679" i="33" s="1"/>
  <c r="O425" i="33" a="1"/>
  <c r="O425" i="33" s="1"/>
  <c r="M632" i="33" a="1"/>
  <c r="M632" i="33" s="1"/>
  <c r="L317" i="33" a="1"/>
  <c r="L317" i="33" s="1"/>
  <c r="J434" i="33" a="1"/>
  <c r="J434" i="33" s="1"/>
  <c r="I145" i="33" a="1"/>
  <c r="I145" i="33" s="1"/>
  <c r="G756" i="33" a="1"/>
  <c r="G756" i="33" s="1"/>
  <c r="P602" i="33" a="1"/>
  <c r="P602" i="33" s="1"/>
  <c r="E355" i="33" a="1"/>
  <c r="E355" i="33" s="1"/>
  <c r="O202" i="33" a="1"/>
  <c r="O202" i="33" s="1"/>
  <c r="O313" i="33" a="1"/>
  <c r="O313" i="33" s="1"/>
  <c r="G313" i="33" a="1"/>
  <c r="G313" i="33" s="1"/>
  <c r="E418" i="33" a="1"/>
  <c r="E418" i="33" s="1"/>
  <c r="J418" i="33" a="1"/>
  <c r="J418" i="33" s="1"/>
  <c r="M345" i="33" a="1"/>
  <c r="M345" i="33" s="1"/>
  <c r="E453" i="33" a="1"/>
  <c r="E453" i="33" s="1"/>
  <c r="K453" i="33" a="1"/>
  <c r="K453" i="33" s="1"/>
  <c r="E160" i="33" a="1"/>
  <c r="E160" i="33" s="1"/>
  <c r="C160" i="33" a="1"/>
  <c r="C160" i="33" s="1"/>
  <c r="K501" i="33" a="1"/>
  <c r="K501" i="33" s="1"/>
  <c r="D262" i="33" a="1"/>
  <c r="D262" i="33" s="1"/>
  <c r="K262" i="33" a="1"/>
  <c r="K262" i="33" s="1"/>
  <c r="M625" i="33" a="1"/>
  <c r="M625" i="33" s="1"/>
  <c r="O130" i="33" a="1"/>
  <c r="O130" i="33" s="1"/>
  <c r="L187" i="33" a="1"/>
  <c r="L187" i="33" s="1"/>
  <c r="C187" i="33" a="1"/>
  <c r="C187" i="33" s="1"/>
  <c r="N409" i="33" a="1"/>
  <c r="N409" i="33" s="1"/>
  <c r="L409" i="33" a="1"/>
  <c r="L409" i="33" s="1"/>
  <c r="E311" i="33" a="1"/>
  <c r="E311" i="33" s="1"/>
  <c r="J311" i="33" a="1"/>
  <c r="J311" i="33" s="1"/>
  <c r="N535" i="33" a="1"/>
  <c r="N535" i="33" s="1"/>
  <c r="N681" i="33" a="1"/>
  <c r="N681" i="33" s="1"/>
  <c r="I681" i="33" a="1"/>
  <c r="I681" i="33" s="1"/>
  <c r="E202" i="33" a="1"/>
  <c r="E202" i="33" s="1"/>
  <c r="D313" i="33" a="1"/>
  <c r="D313" i="33" s="1"/>
  <c r="P313" i="33" a="1"/>
  <c r="P313" i="33" s="1"/>
  <c r="I418" i="33" a="1"/>
  <c r="I418" i="33" s="1"/>
  <c r="C418" i="33" a="1"/>
  <c r="C418" i="33" s="1"/>
  <c r="E345" i="33" a="1"/>
  <c r="E345" i="33" s="1"/>
  <c r="L453" i="33" a="1"/>
  <c r="L453" i="33" s="1"/>
  <c r="I453" i="33" a="1"/>
  <c r="I453" i="33" s="1"/>
  <c r="G160" i="33" a="1"/>
  <c r="G160" i="33" s="1"/>
  <c r="E501" i="33" a="1"/>
  <c r="E501" i="33" s="1"/>
  <c r="P262" i="33" a="1"/>
  <c r="P262" i="33" s="1"/>
  <c r="E262" i="33" a="1"/>
  <c r="E262" i="33" s="1"/>
  <c r="D625" i="33" a="1"/>
  <c r="D625" i="33" s="1"/>
  <c r="O187" i="33" a="1"/>
  <c r="O187" i="33" s="1"/>
  <c r="P409" i="33" a="1"/>
  <c r="P409" i="33" s="1"/>
  <c r="D409" i="33" a="1"/>
  <c r="D409" i="33" s="1"/>
  <c r="O311" i="33" a="1"/>
  <c r="O311" i="33" s="1"/>
  <c r="M311" i="33" a="1"/>
  <c r="M311" i="33" s="1"/>
  <c r="L535" i="33" a="1"/>
  <c r="L535" i="33" s="1"/>
  <c r="M681" i="33" a="1"/>
  <c r="M681" i="33" s="1"/>
  <c r="P681" i="33" a="1"/>
  <c r="P681" i="33" s="1"/>
  <c r="E579" i="33" a="1"/>
  <c r="E579" i="33" s="1"/>
  <c r="P202" i="33" a="1"/>
  <c r="P202" i="33" s="1"/>
  <c r="C202" i="33" a="1"/>
  <c r="C202" i="33" s="1"/>
  <c r="I313" i="33" a="1"/>
  <c r="I313" i="33" s="1"/>
  <c r="K418" i="33" a="1"/>
  <c r="K418" i="33" s="1"/>
  <c r="G418" i="33" a="1"/>
  <c r="G418" i="33" s="1"/>
  <c r="C345" i="33" a="1"/>
  <c r="C345" i="33" s="1"/>
  <c r="O687" i="33" a="1"/>
  <c r="O687" i="33" s="1"/>
  <c r="P453" i="33" a="1"/>
  <c r="P453" i="33" s="1"/>
  <c r="C453" i="33" a="1"/>
  <c r="C453" i="33" s="1"/>
  <c r="J160" i="33" a="1"/>
  <c r="J160" i="33" s="1"/>
  <c r="N501" i="33" a="1"/>
  <c r="N501" i="33" s="1"/>
  <c r="G262" i="33" a="1"/>
  <c r="G262" i="33" s="1"/>
  <c r="C262" i="33" a="1"/>
  <c r="C262" i="33" s="1"/>
  <c r="O625" i="33" a="1"/>
  <c r="O625" i="33" s="1"/>
  <c r="D130" i="33" a="1"/>
  <c r="D130" i="33" s="1"/>
  <c r="P187" i="33" a="1"/>
  <c r="P187" i="33" s="1"/>
  <c r="E409" i="33" a="1"/>
  <c r="E409" i="33" s="1"/>
  <c r="M409" i="33" a="1"/>
  <c r="M409" i="33" s="1"/>
  <c r="N311" i="33" a="1"/>
  <c r="N311" i="33" s="1"/>
  <c r="K311" i="33" a="1"/>
  <c r="K311" i="33" s="1"/>
  <c r="K535" i="33" a="1"/>
  <c r="K535" i="33" s="1"/>
  <c r="C681" i="33" a="1"/>
  <c r="C681" i="33" s="1"/>
  <c r="L681" i="33" a="1"/>
  <c r="L681" i="33" s="1"/>
  <c r="M579" i="33" a="1"/>
  <c r="M579" i="33" s="1"/>
  <c r="J262" i="33" a="1"/>
  <c r="J262" i="33" s="1"/>
  <c r="I202" i="33" a="1"/>
  <c r="I202" i="33" s="1"/>
  <c r="N202" i="33" a="1"/>
  <c r="N202" i="33" s="1"/>
  <c r="J313" i="33" a="1"/>
  <c r="J313" i="33" s="1"/>
  <c r="M418" i="33" a="1"/>
  <c r="M418" i="33" s="1"/>
  <c r="O345" i="33" a="1"/>
  <c r="O345" i="33" s="1"/>
  <c r="N345" i="33" a="1"/>
  <c r="N345" i="33" s="1"/>
  <c r="D453" i="33" a="1"/>
  <c r="D453" i="33" s="1"/>
  <c r="O160" i="33" a="1"/>
  <c r="O160" i="33" s="1"/>
  <c r="L501" i="33" a="1"/>
  <c r="L501" i="33" s="1"/>
  <c r="C501" i="33" a="1"/>
  <c r="C501" i="33" s="1"/>
  <c r="I262" i="33" a="1"/>
  <c r="I262" i="33" s="1"/>
  <c r="O161" i="33" a="1"/>
  <c r="O161" i="33" s="1"/>
  <c r="K625" i="33" a="1"/>
  <c r="K625" i="33" s="1"/>
  <c r="P625" i="33" a="1"/>
  <c r="P625" i="33" s="1"/>
  <c r="O527" i="33" a="1"/>
  <c r="O527" i="33" s="1"/>
  <c r="M130" i="33" a="1"/>
  <c r="M130" i="33" s="1"/>
  <c r="M187" i="33" a="1"/>
  <c r="M187" i="33" s="1"/>
  <c r="J409" i="33" a="1"/>
  <c r="J409" i="33" s="1"/>
  <c r="O234" i="33" a="1"/>
  <c r="O234" i="33" s="1"/>
  <c r="D311" i="33" a="1"/>
  <c r="D311" i="33" s="1"/>
  <c r="O123" i="33" a="1"/>
  <c r="O123" i="33" s="1"/>
  <c r="J535" i="33" a="1"/>
  <c r="J535" i="33" s="1"/>
  <c r="G681" i="33" a="1"/>
  <c r="G681" i="33" s="1"/>
  <c r="J579" i="33" a="1"/>
  <c r="J579" i="33" s="1"/>
  <c r="D744" i="33" a="1"/>
  <c r="D744" i="33" s="1"/>
  <c r="L528" i="33" a="1"/>
  <c r="L528" i="33" s="1"/>
  <c r="M504" i="33" a="1"/>
  <c r="M504" i="33" s="1"/>
  <c r="J657" i="33" a="1"/>
  <c r="J657" i="33" s="1"/>
  <c r="J528" i="33" a="1"/>
  <c r="J528" i="33" s="1"/>
  <c r="I504" i="33" a="1"/>
  <c r="I504" i="33" s="1"/>
  <c r="C207" i="33" a="1"/>
  <c r="C207" i="33" s="1"/>
  <c r="M151" i="33" a="1"/>
  <c r="M151" i="33" s="1"/>
  <c r="I113" i="33" a="1"/>
  <c r="I113" i="33" s="1"/>
  <c r="G509" i="33" a="1"/>
  <c r="G509" i="33" s="1"/>
  <c r="P509" i="33" a="1"/>
  <c r="P509" i="33" s="1"/>
  <c r="K30" i="34" a="1"/>
  <c r="K30" i="34" s="1"/>
  <c r="G377" i="33" a="1"/>
  <c r="G377" i="33" s="1"/>
  <c r="I528" i="33" a="1"/>
  <c r="I528" i="33" s="1"/>
  <c r="E504" i="33" a="1"/>
  <c r="E504" i="33" s="1"/>
  <c r="G715" i="33" a="1"/>
  <c r="G715" i="33" s="1"/>
  <c r="D113" i="33" a="1"/>
  <c r="D113" i="33" s="1"/>
  <c r="N377" i="33" a="1"/>
  <c r="N377" i="33" s="1"/>
  <c r="E380" i="33" a="1"/>
  <c r="E380" i="33" s="1"/>
  <c r="I715" i="33" a="1"/>
  <c r="I715" i="33" s="1"/>
  <c r="O371" i="33" a="1"/>
  <c r="O371" i="33" s="1"/>
  <c r="E151" i="33" a="1"/>
  <c r="E151" i="33" s="1"/>
  <c r="C151" i="33" a="1"/>
  <c r="C151" i="33" s="1"/>
  <c r="O509" i="33" a="1"/>
  <c r="O509" i="33" s="1"/>
  <c r="L245" i="33" a="1"/>
  <c r="L245" i="33" s="1"/>
  <c r="E741" i="33" a="1"/>
  <c r="E741" i="33" s="1"/>
  <c r="O507" i="33" a="1"/>
  <c r="O507" i="33" s="1"/>
  <c r="J377" i="33" a="1"/>
  <c r="J377" i="33" s="1"/>
  <c r="C741" i="33" a="1"/>
  <c r="C741" i="33" s="1"/>
  <c r="M528" i="33" a="1"/>
  <c r="M528" i="33" s="1"/>
  <c r="I120" i="33" a="1"/>
  <c r="I120" i="33" s="1"/>
  <c r="O644" i="33" a="1"/>
  <c r="O644" i="33" s="1"/>
  <c r="O151" i="33" a="1"/>
  <c r="O151" i="33" s="1"/>
  <c r="N151" i="33" a="1"/>
  <c r="N151" i="33" s="1"/>
  <c r="L509" i="33" a="1"/>
  <c r="L509" i="33" s="1"/>
  <c r="L377" i="33" a="1"/>
  <c r="L377" i="33" s="1"/>
  <c r="E528" i="33" a="1"/>
  <c r="E528" i="33" s="1"/>
  <c r="G644" i="33" a="1"/>
  <c r="G644" i="33" s="1"/>
  <c r="I249" i="33" a="1"/>
  <c r="I249" i="33" s="1"/>
  <c r="P151" i="33" a="1"/>
  <c r="P151" i="33" s="1"/>
  <c r="O113" i="33" a="1"/>
  <c r="O113" i="33" s="1"/>
  <c r="D509" i="33" a="1"/>
  <c r="D509" i="33" s="1"/>
  <c r="P507" i="33" a="1"/>
  <c r="P507" i="33" s="1"/>
  <c r="G380" i="33" a="1"/>
  <c r="G380" i="33" s="1"/>
  <c r="E377" i="33" a="1"/>
  <c r="E377" i="33" s="1"/>
  <c r="G744" i="33" a="1"/>
  <c r="G744" i="33" s="1"/>
  <c r="D528" i="33" a="1"/>
  <c r="D528" i="33" s="1"/>
  <c r="L644" i="33" a="1"/>
  <c r="L644" i="33" s="1"/>
  <c r="E675" i="33" a="1"/>
  <c r="E675" i="33" s="1"/>
  <c r="G151" i="33" a="1"/>
  <c r="G151" i="33" s="1"/>
  <c r="C509" i="33" a="1"/>
  <c r="C509" i="33" s="1"/>
  <c r="M509" i="33" a="1"/>
  <c r="M509" i="33" s="1"/>
  <c r="K475" i="34" a="1"/>
  <c r="K475" i="34" s="1"/>
  <c r="D558" i="33" a="1"/>
  <c r="D558" i="33" s="1"/>
  <c r="K644" i="34" a="1"/>
  <c r="K644" i="34" s="1"/>
  <c r="D727" i="33" a="1"/>
  <c r="D727" i="33" s="1"/>
  <c r="L727" i="33" a="1"/>
  <c r="L727" i="33" s="1"/>
  <c r="I727" i="33" a="1"/>
  <c r="I727" i="33" s="1"/>
  <c r="J553" i="33" a="1"/>
  <c r="J553" i="33" s="1"/>
  <c r="O553" i="33" a="1"/>
  <c r="O553" i="33" s="1"/>
  <c r="K646" i="34" a="1"/>
  <c r="K646" i="34" s="1"/>
  <c r="G729" i="33" a="1"/>
  <c r="G729" i="33" s="1"/>
  <c r="D729" i="33" a="1"/>
  <c r="D729" i="33" s="1"/>
  <c r="E729" i="33" a="1"/>
  <c r="E729" i="33" s="1"/>
  <c r="K128" i="34" a="1"/>
  <c r="K128" i="34" s="1"/>
  <c r="P211" i="33" a="1"/>
  <c r="P211" i="33" s="1"/>
  <c r="G211" i="33" a="1"/>
  <c r="G211" i="33" s="1"/>
  <c r="M211" i="33" a="1"/>
  <c r="M211" i="33" s="1"/>
  <c r="K178" i="34" a="1"/>
  <c r="K178" i="34" s="1"/>
  <c r="I261" i="33" a="1"/>
  <c r="I261" i="33" s="1"/>
  <c r="P261" i="33" a="1"/>
  <c r="P261" i="33" s="1"/>
  <c r="J261" i="33" a="1"/>
  <c r="J261" i="33" s="1"/>
  <c r="M261" i="33" a="1"/>
  <c r="M261" i="33" s="1"/>
  <c r="K517" i="34" a="1"/>
  <c r="K517" i="34" s="1"/>
  <c r="L600" i="33" a="1"/>
  <c r="L600" i="33" s="1"/>
  <c r="E600" i="33" a="1"/>
  <c r="E600" i="33" s="1"/>
  <c r="K402" i="34" a="1"/>
  <c r="K402" i="34" s="1"/>
  <c r="E485" i="33" a="1"/>
  <c r="E485" i="33" s="1"/>
  <c r="C485" i="33" a="1"/>
  <c r="C485" i="33" s="1"/>
  <c r="N485" i="33" a="1"/>
  <c r="N485" i="33" s="1"/>
  <c r="O485" i="33" a="1"/>
  <c r="O485" i="33" s="1"/>
  <c r="K574" i="34" a="1"/>
  <c r="K574" i="34" s="1"/>
  <c r="I657" i="33" a="1"/>
  <c r="I657" i="33" s="1"/>
  <c r="C657" i="33" a="1"/>
  <c r="C657" i="33" s="1"/>
  <c r="L657" i="33" a="1"/>
  <c r="L657" i="33" s="1"/>
  <c r="N657" i="33" a="1"/>
  <c r="N657" i="33" s="1"/>
  <c r="K657" i="33" a="1"/>
  <c r="K657" i="33" s="1"/>
  <c r="O657" i="33" a="1"/>
  <c r="O657" i="33" s="1"/>
  <c r="K122" i="34" a="1"/>
  <c r="K122" i="34" s="1"/>
  <c r="K205" i="33" a="1"/>
  <c r="K205" i="33" s="1"/>
  <c r="O205" i="33" a="1"/>
  <c r="O205" i="33" s="1"/>
  <c r="J205" i="33" a="1"/>
  <c r="J205" i="33" s="1"/>
  <c r="D205" i="33" a="1"/>
  <c r="D205" i="33" s="1"/>
  <c r="M205" i="33" a="1"/>
  <c r="M205" i="33" s="1"/>
  <c r="P205" i="33" a="1"/>
  <c r="P205" i="33" s="1"/>
  <c r="G205" i="33" a="1"/>
  <c r="G205" i="33" s="1"/>
  <c r="M131" i="33" a="1"/>
  <c r="M131" i="33" s="1"/>
  <c r="D131" i="33" a="1"/>
  <c r="D131" i="33" s="1"/>
  <c r="K131" i="33" a="1"/>
  <c r="K131" i="33" s="1"/>
  <c r="G678" i="33" a="1"/>
  <c r="G678" i="33" s="1"/>
  <c r="L678" i="33" a="1"/>
  <c r="L678" i="33" s="1"/>
  <c r="K517" i="33" a="1"/>
  <c r="K517" i="33" s="1"/>
  <c r="J517" i="33" a="1"/>
  <c r="J517" i="33" s="1"/>
  <c r="I265" i="33" a="1"/>
  <c r="I265" i="33" s="1"/>
  <c r="C265" i="33" a="1"/>
  <c r="C265" i="33" s="1"/>
  <c r="N652" i="33" a="1"/>
  <c r="N652" i="33" s="1"/>
  <c r="C652" i="33" a="1"/>
  <c r="C652" i="33" s="1"/>
  <c r="G649" i="33" a="1"/>
  <c r="G649" i="33" s="1"/>
  <c r="C106" i="33" a="1"/>
  <c r="C106" i="33" s="1"/>
  <c r="P711" i="33" a="1"/>
  <c r="P711" i="33" s="1"/>
  <c r="O711" i="33" a="1"/>
  <c r="O711" i="33" s="1"/>
  <c r="K507" i="33" a="1"/>
  <c r="K507" i="33" s="1"/>
  <c r="D377" i="33" a="1"/>
  <c r="D377" i="33" s="1"/>
  <c r="M377" i="33" a="1"/>
  <c r="M377" i="33" s="1"/>
  <c r="J245" i="33" a="1"/>
  <c r="J245" i="33" s="1"/>
  <c r="P541" i="33" a="1"/>
  <c r="P541" i="33" s="1"/>
  <c r="N541" i="33" a="1"/>
  <c r="N541" i="33" s="1"/>
  <c r="N741" i="33" a="1"/>
  <c r="N741" i="33" s="1"/>
  <c r="I455" i="33" a="1"/>
  <c r="I455" i="33" s="1"/>
  <c r="P744" i="33" a="1"/>
  <c r="P744" i="33" s="1"/>
  <c r="G528" i="33" a="1"/>
  <c r="G528" i="33" s="1"/>
  <c r="M120" i="33" a="1"/>
  <c r="M120" i="33" s="1"/>
  <c r="N518" i="33" a="1"/>
  <c r="N518" i="33" s="1"/>
  <c r="K518" i="33" a="1"/>
  <c r="K518" i="33" s="1"/>
  <c r="E213" i="33" a="1"/>
  <c r="E213" i="33" s="1"/>
  <c r="O213" i="33" a="1"/>
  <c r="O213" i="33" s="1"/>
  <c r="J522" i="33" a="1"/>
  <c r="J522" i="33" s="1"/>
  <c r="K522" i="33" a="1"/>
  <c r="K522" i="33" s="1"/>
  <c r="E237" i="33" a="1"/>
  <c r="E237" i="33" s="1"/>
  <c r="L416" i="33" a="1"/>
  <c r="L416" i="33" s="1"/>
  <c r="N644" i="33" a="1"/>
  <c r="N644" i="33" s="1"/>
  <c r="P504" i="33" a="1"/>
  <c r="P504" i="33" s="1"/>
  <c r="O504" i="33" a="1"/>
  <c r="O504" i="33" s="1"/>
  <c r="G362" i="33" a="1"/>
  <c r="G362" i="33" s="1"/>
  <c r="O362" i="33" a="1"/>
  <c r="O362" i="33" s="1"/>
  <c r="K715" i="33" a="1"/>
  <c r="K715" i="33" s="1"/>
  <c r="E153" i="33" a="1"/>
  <c r="E153" i="33" s="1"/>
  <c r="C153" i="33" a="1"/>
  <c r="C153" i="33" s="1"/>
  <c r="M651" i="33" a="1"/>
  <c r="M651" i="33" s="1"/>
  <c r="M390" i="33" a="1"/>
  <c r="M390" i="33" s="1"/>
  <c r="I606" i="33" a="1"/>
  <c r="I606" i="33" s="1"/>
  <c r="I316" i="33" a="1"/>
  <c r="I316" i="33" s="1"/>
  <c r="C585" i="33" a="1"/>
  <c r="C585" i="33" s="1"/>
  <c r="E657" i="33" a="1"/>
  <c r="E657" i="33" s="1"/>
  <c r="C600" i="33" a="1"/>
  <c r="C600" i="33" s="1"/>
  <c r="G485" i="33" a="1"/>
  <c r="G485" i="33" s="1"/>
  <c r="P729" i="33" a="1"/>
  <c r="P729" i="33" s="1"/>
  <c r="K712" i="33" a="1"/>
  <c r="K712" i="33" s="1"/>
  <c r="G310" i="33" a="1"/>
  <c r="G310" i="33" s="1"/>
  <c r="M473" i="33" a="1"/>
  <c r="M473" i="33" s="1"/>
  <c r="D751" i="33" a="1"/>
  <c r="D751" i="33" s="1"/>
  <c r="K133" i="33" a="1"/>
  <c r="K133" i="33" s="1"/>
  <c r="J484" i="33" a="1"/>
  <c r="J484" i="33" s="1"/>
  <c r="L550" i="33" a="1"/>
  <c r="L550" i="33" s="1"/>
  <c r="C738" i="33" a="1"/>
  <c r="C738" i="33" s="1"/>
  <c r="K288" i="34" a="1"/>
  <c r="K288" i="34" s="1"/>
  <c r="E371" i="33" a="1"/>
  <c r="E371" i="33" s="1"/>
  <c r="K371" i="33" a="1"/>
  <c r="K371" i="33" s="1"/>
  <c r="D371" i="33" a="1"/>
  <c r="D371" i="33" s="1"/>
  <c r="K188" i="34" a="1"/>
  <c r="K188" i="34" s="1"/>
  <c r="K271" i="33" a="1"/>
  <c r="K271" i="33" s="1"/>
  <c r="I271" i="33" a="1"/>
  <c r="I271" i="33" s="1"/>
  <c r="P271" i="33" a="1"/>
  <c r="P271" i="33" s="1"/>
  <c r="O271" i="33" a="1"/>
  <c r="O271" i="33" s="1"/>
  <c r="I297" i="33" a="1"/>
  <c r="I297" i="33" s="1"/>
  <c r="N297" i="33" a="1"/>
  <c r="N297" i="33" s="1"/>
  <c r="C105" i="33" a="1"/>
  <c r="C105" i="33" s="1"/>
  <c r="N105" i="33" a="1"/>
  <c r="N105" i="33" s="1"/>
  <c r="P652" i="33" a="1"/>
  <c r="P652" i="33" s="1"/>
  <c r="P649" i="33" a="1"/>
  <c r="P649" i="33" s="1"/>
  <c r="N649" i="33" a="1"/>
  <c r="N649" i="33" s="1"/>
  <c r="N106" i="33" a="1"/>
  <c r="N106" i="33" s="1"/>
  <c r="J711" i="33" a="1"/>
  <c r="J711" i="33" s="1"/>
  <c r="G711" i="33" a="1"/>
  <c r="G711" i="33" s="1"/>
  <c r="O377" i="33" a="1"/>
  <c r="O377" i="33" s="1"/>
  <c r="E245" i="33" a="1"/>
  <c r="E245" i="33" s="1"/>
  <c r="I541" i="33" a="1"/>
  <c r="I541" i="33" s="1"/>
  <c r="D541" i="33" a="1"/>
  <c r="D541" i="33" s="1"/>
  <c r="K741" i="33" a="1"/>
  <c r="K741" i="33" s="1"/>
  <c r="K455" i="33" a="1"/>
  <c r="K455" i="33" s="1"/>
  <c r="N744" i="33" a="1"/>
  <c r="N744" i="33" s="1"/>
  <c r="P528" i="33" a="1"/>
  <c r="P528" i="33" s="1"/>
  <c r="D120" i="33" a="1"/>
  <c r="D120" i="33" s="1"/>
  <c r="E518" i="33" a="1"/>
  <c r="E518" i="33" s="1"/>
  <c r="O522" i="33" a="1"/>
  <c r="O522" i="33" s="1"/>
  <c r="C522" i="33" a="1"/>
  <c r="C522" i="33" s="1"/>
  <c r="C237" i="33" a="1"/>
  <c r="C237" i="33" s="1"/>
  <c r="J416" i="33" a="1"/>
  <c r="J416" i="33" s="1"/>
  <c r="I644" i="33" a="1"/>
  <c r="I644" i="33" s="1"/>
  <c r="J504" i="33" a="1"/>
  <c r="J504" i="33" s="1"/>
  <c r="D504" i="33" a="1"/>
  <c r="D504" i="33" s="1"/>
  <c r="L362" i="33" a="1"/>
  <c r="L362" i="33" s="1"/>
  <c r="J362" i="33" a="1"/>
  <c r="J362" i="33" s="1"/>
  <c r="L153" i="33" a="1"/>
  <c r="L153" i="33" s="1"/>
  <c r="J153" i="33" a="1"/>
  <c r="J153" i="33" s="1"/>
  <c r="L651" i="33" a="1"/>
  <c r="L651" i="33" s="1"/>
  <c r="N606" i="33" a="1"/>
  <c r="N606" i="33" s="1"/>
  <c r="K316" i="33" a="1"/>
  <c r="K316" i="33" s="1"/>
  <c r="M371" i="33" a="1"/>
  <c r="M371" i="33" s="1"/>
  <c r="C205" i="33" a="1"/>
  <c r="C205" i="33" s="1"/>
  <c r="D600" i="33" a="1"/>
  <c r="D600" i="33" s="1"/>
  <c r="P485" i="33" a="1"/>
  <c r="P485" i="33" s="1"/>
  <c r="I149" i="33" a="1"/>
  <c r="I149" i="33" s="1"/>
  <c r="M492" i="33" a="1"/>
  <c r="M492" i="33" s="1"/>
  <c r="O473" i="33" a="1"/>
  <c r="O473" i="33" s="1"/>
  <c r="K751" i="33" a="1"/>
  <c r="K751" i="33" s="1"/>
  <c r="O732" i="33" a="1"/>
  <c r="O732" i="33" s="1"/>
  <c r="G663" i="33" a="1"/>
  <c r="G663" i="33" s="1"/>
  <c r="C433" i="33" a="1"/>
  <c r="C433" i="33" s="1"/>
  <c r="D694" i="33" a="1"/>
  <c r="D694" i="33" s="1"/>
  <c r="N358" i="33" a="1"/>
  <c r="N358" i="33" s="1"/>
  <c r="C452" i="33" a="1"/>
  <c r="C452" i="33" s="1"/>
  <c r="D115" i="33" a="1"/>
  <c r="D115" i="33" s="1"/>
  <c r="I744" i="33" a="1"/>
  <c r="I744" i="33" s="1"/>
  <c r="O120" i="33" a="1"/>
  <c r="O120" i="33" s="1"/>
  <c r="G237" i="33" a="1"/>
  <c r="G237" i="33" s="1"/>
  <c r="K380" i="33" a="1"/>
  <c r="K380" i="33" s="1"/>
  <c r="K644" i="33" a="1"/>
  <c r="K644" i="33" s="1"/>
  <c r="L504" i="33" a="1"/>
  <c r="L504" i="33" s="1"/>
  <c r="K362" i="33" a="1"/>
  <c r="K362" i="33" s="1"/>
  <c r="P362" i="33" a="1"/>
  <c r="P362" i="33" s="1"/>
  <c r="N153" i="33" a="1"/>
  <c r="N153" i="33" s="1"/>
  <c r="E651" i="33" a="1"/>
  <c r="E651" i="33" s="1"/>
  <c r="N727" i="33" a="1"/>
  <c r="N727" i="33" s="1"/>
  <c r="P585" i="33" a="1"/>
  <c r="P585" i="33" s="1"/>
  <c r="N205" i="33" a="1"/>
  <c r="N205" i="33" s="1"/>
  <c r="I105" i="33" a="1"/>
  <c r="I105" i="33" s="1"/>
  <c r="E211" i="33" a="1"/>
  <c r="E211" i="33" s="1"/>
  <c r="L485" i="33" a="1"/>
  <c r="L485" i="33" s="1"/>
  <c r="L492" i="33" a="1"/>
  <c r="L492" i="33" s="1"/>
  <c r="C678" i="33" a="1"/>
  <c r="C678" i="33" s="1"/>
  <c r="C732" i="33" a="1"/>
  <c r="C732" i="33" s="1"/>
  <c r="J663" i="33" a="1"/>
  <c r="J663" i="33" s="1"/>
  <c r="C414" i="33" a="1"/>
  <c r="C414" i="33" s="1"/>
  <c r="N433" i="33" a="1"/>
  <c r="N433" i="33" s="1"/>
  <c r="L304" i="33" a="1"/>
  <c r="L304" i="33" s="1"/>
  <c r="D144" i="33" a="1"/>
  <c r="D144" i="33" s="1"/>
  <c r="N452" i="33" a="1"/>
  <c r="N452" i="33" s="1"/>
  <c r="K394" i="34" a="1"/>
  <c r="K394" i="34" s="1"/>
  <c r="J477" i="33" a="1"/>
  <c r="J477" i="33" s="1"/>
  <c r="K626" i="34" a="1"/>
  <c r="K626" i="34" s="1"/>
  <c r="P709" i="33" a="1"/>
  <c r="P709" i="33" s="1"/>
  <c r="C480" i="33" a="1"/>
  <c r="C480" i="33" s="1"/>
  <c r="M480" i="33" a="1"/>
  <c r="M480" i="33" s="1"/>
  <c r="C711" i="33" a="1"/>
  <c r="C711" i="33" s="1"/>
  <c r="M711" i="33" a="1"/>
  <c r="M711" i="33" s="1"/>
  <c r="M245" i="33" a="1"/>
  <c r="M245" i="33" s="1"/>
  <c r="C541" i="33" a="1"/>
  <c r="C541" i="33" s="1"/>
  <c r="M541" i="33" a="1"/>
  <c r="M541" i="33" s="1"/>
  <c r="G741" i="33" a="1"/>
  <c r="G741" i="33" s="1"/>
  <c r="D455" i="33" a="1"/>
  <c r="D455" i="33" s="1"/>
  <c r="M518" i="33" a="1"/>
  <c r="M518" i="33" s="1"/>
  <c r="N522" i="33" a="1"/>
  <c r="N522" i="33" s="1"/>
  <c r="D237" i="33" a="1"/>
  <c r="D237" i="33" s="1"/>
  <c r="G416" i="33" a="1"/>
  <c r="G416" i="33" s="1"/>
  <c r="G504" i="33" a="1"/>
  <c r="G504" i="33" s="1"/>
  <c r="P153" i="33" a="1"/>
  <c r="P153" i="33" s="1"/>
  <c r="N390" i="33" a="1"/>
  <c r="N390" i="33" s="1"/>
  <c r="P371" i="33" a="1"/>
  <c r="P371" i="33" s="1"/>
  <c r="O652" i="33" a="1"/>
  <c r="O652" i="33" s="1"/>
  <c r="D649" i="33" a="1"/>
  <c r="D649" i="33" s="1"/>
  <c r="I649" i="33" a="1"/>
  <c r="I649" i="33" s="1"/>
  <c r="E711" i="33" a="1"/>
  <c r="E711" i="33" s="1"/>
  <c r="N507" i="33" a="1"/>
  <c r="N507" i="33" s="1"/>
  <c r="P377" i="33" a="1"/>
  <c r="P377" i="33" s="1"/>
  <c r="L541" i="33" a="1"/>
  <c r="L541" i="33" s="1"/>
  <c r="J741" i="33" a="1"/>
  <c r="J741" i="33" s="1"/>
  <c r="E455" i="33" a="1"/>
  <c r="E455" i="33" s="1"/>
  <c r="M455" i="33" a="1"/>
  <c r="M455" i="33" s="1"/>
  <c r="M744" i="33" a="1"/>
  <c r="M744" i="33" s="1"/>
  <c r="N528" i="33" a="1"/>
  <c r="N528" i="33" s="1"/>
  <c r="C528" i="33" a="1"/>
  <c r="C528" i="33" s="1"/>
  <c r="P120" i="33" a="1"/>
  <c r="P120" i="33" s="1"/>
  <c r="G518" i="33" a="1"/>
  <c r="G518" i="33" s="1"/>
  <c r="P213" i="33" a="1"/>
  <c r="P213" i="33" s="1"/>
  <c r="P522" i="33" a="1"/>
  <c r="P522" i="33" s="1"/>
  <c r="L237" i="33" a="1"/>
  <c r="L237" i="33" s="1"/>
  <c r="I237" i="33" a="1"/>
  <c r="I237" i="33" s="1"/>
  <c r="J380" i="33" a="1"/>
  <c r="J380" i="33" s="1"/>
  <c r="M644" i="33" a="1"/>
  <c r="M644" i="33" s="1"/>
  <c r="E644" i="33" a="1"/>
  <c r="E644" i="33" s="1"/>
  <c r="C504" i="33" a="1"/>
  <c r="C504" i="33" s="1"/>
  <c r="N362" i="33" a="1"/>
  <c r="N362" i="33" s="1"/>
  <c r="E715" i="33" a="1"/>
  <c r="E715" i="33" s="1"/>
  <c r="C390" i="33" a="1"/>
  <c r="C390" i="33" s="1"/>
  <c r="P558" i="33" a="1"/>
  <c r="P558" i="33" s="1"/>
  <c r="D709" i="33" a="1"/>
  <c r="D709" i="33" s="1"/>
  <c r="I205" i="33" a="1"/>
  <c r="I205" i="33" s="1"/>
  <c r="D657" i="33" a="1"/>
  <c r="D657" i="33" s="1"/>
  <c r="J211" i="33" a="1"/>
  <c r="J211" i="33" s="1"/>
  <c r="K401" i="34" a="1"/>
  <c r="K401" i="34" s="1"/>
  <c r="O484" i="33" a="1"/>
  <c r="O484" i="33" s="1"/>
  <c r="K484" i="33" a="1"/>
  <c r="K484" i="33" s="1"/>
  <c r="D484" i="33" a="1"/>
  <c r="D484" i="33" s="1"/>
  <c r="I484" i="33" a="1"/>
  <c r="I484" i="33" s="1"/>
  <c r="N484" i="33" a="1"/>
  <c r="N484" i="33" s="1"/>
  <c r="E484" i="33" a="1"/>
  <c r="E484" i="33" s="1"/>
  <c r="P484" i="33" a="1"/>
  <c r="P484" i="33" s="1"/>
  <c r="C484" i="33" a="1"/>
  <c r="C484" i="33" s="1"/>
  <c r="K233" i="34" a="1"/>
  <c r="K233" i="34" s="1"/>
  <c r="N316" i="33" a="1"/>
  <c r="N316" i="33" s="1"/>
  <c r="E316" i="33" a="1"/>
  <c r="E316" i="33" s="1"/>
  <c r="C316" i="33" a="1"/>
  <c r="C316" i="33" s="1"/>
  <c r="P316" i="33" a="1"/>
  <c r="P316" i="33" s="1"/>
  <c r="J316" i="33" a="1"/>
  <c r="J316" i="33" s="1"/>
  <c r="K502" i="34" a="1"/>
  <c r="K502" i="34" s="1"/>
  <c r="L585" i="33" a="1"/>
  <c r="L585" i="33" s="1"/>
  <c r="N585" i="33" a="1"/>
  <c r="N585" i="33" s="1"/>
  <c r="I585" i="33" a="1"/>
  <c r="I585" i="33" s="1"/>
  <c r="G585" i="33" a="1"/>
  <c r="G585" i="33" s="1"/>
  <c r="K585" i="33" a="1"/>
  <c r="K585" i="33" s="1"/>
  <c r="K369" i="34" a="1"/>
  <c r="K369" i="34" s="1"/>
  <c r="I452" i="33" a="1"/>
  <c r="I452" i="33" s="1"/>
  <c r="J452" i="33" a="1"/>
  <c r="J452" i="33" s="1"/>
  <c r="O452" i="33" a="1"/>
  <c r="O452" i="33" s="1"/>
  <c r="G452" i="33" a="1"/>
  <c r="G452" i="33" s="1"/>
  <c r="L452" i="33" a="1"/>
  <c r="L452" i="33" s="1"/>
  <c r="M452" i="33" a="1"/>
  <c r="M452" i="33" s="1"/>
  <c r="E452" i="33" a="1"/>
  <c r="E452" i="33" s="1"/>
  <c r="K452" i="33" a="1"/>
  <c r="K452" i="33" s="1"/>
  <c r="P452" i="33" a="1"/>
  <c r="P452" i="33" s="1"/>
  <c r="K645" i="34" a="1"/>
  <c r="K645" i="34" s="1"/>
  <c r="O728" i="33" a="1"/>
  <c r="O728" i="33" s="1"/>
  <c r="J728" i="33" a="1"/>
  <c r="J728" i="33" s="1"/>
  <c r="L728" i="33" a="1"/>
  <c r="L728" i="33" s="1"/>
  <c r="K728" i="33" a="1"/>
  <c r="K728" i="33" s="1"/>
  <c r="C728" i="33" a="1"/>
  <c r="C728" i="33" s="1"/>
  <c r="E728" i="33" a="1"/>
  <c r="E728" i="33" s="1"/>
  <c r="G728" i="33" a="1"/>
  <c r="G728" i="33" s="1"/>
  <c r="M728" i="33" a="1"/>
  <c r="M728" i="33" s="1"/>
  <c r="P728" i="33" a="1"/>
  <c r="P728" i="33" s="1"/>
  <c r="K221" i="34" a="1"/>
  <c r="K221" i="34" s="1"/>
  <c r="J304" i="33" a="1"/>
  <c r="J304" i="33" s="1"/>
  <c r="P304" i="33" a="1"/>
  <c r="P304" i="33" s="1"/>
  <c r="O304" i="33" a="1"/>
  <c r="O304" i="33" s="1"/>
  <c r="K304" i="33" a="1"/>
  <c r="K304" i="33" s="1"/>
  <c r="I304" i="33" a="1"/>
  <c r="I304" i="33" s="1"/>
  <c r="D304" i="33" a="1"/>
  <c r="D304" i="33" s="1"/>
  <c r="C304" i="33" a="1"/>
  <c r="C304" i="33" s="1"/>
  <c r="K506" i="34" a="1"/>
  <c r="K506" i="34" s="1"/>
  <c r="I589" i="33" a="1"/>
  <c r="I589" i="33" s="1"/>
  <c r="L589" i="33" a="1"/>
  <c r="L589" i="33" s="1"/>
  <c r="G589" i="33" a="1"/>
  <c r="G589" i="33" s="1"/>
  <c r="D589" i="33" a="1"/>
  <c r="D589" i="33" s="1"/>
  <c r="E589" i="33" a="1"/>
  <c r="E589" i="33" s="1"/>
  <c r="K589" i="33" a="1"/>
  <c r="K589" i="33" s="1"/>
  <c r="P589" i="33" a="1"/>
  <c r="P589" i="33" s="1"/>
  <c r="M589" i="33" a="1"/>
  <c r="M589" i="33" s="1"/>
  <c r="K649" i="34" a="1"/>
  <c r="K649" i="34" s="1"/>
  <c r="K732" i="33" a="1"/>
  <c r="K732" i="33" s="1"/>
  <c r="P732" i="33" a="1"/>
  <c r="P732" i="33" s="1"/>
  <c r="M732" i="33" a="1"/>
  <c r="M732" i="33" s="1"/>
  <c r="L732" i="33" a="1"/>
  <c r="L732" i="33" s="1"/>
  <c r="G732" i="33" a="1"/>
  <c r="G732" i="33" s="1"/>
  <c r="E732" i="33" a="1"/>
  <c r="E732" i="33" s="1"/>
  <c r="D732" i="33" a="1"/>
  <c r="D732" i="33" s="1"/>
  <c r="I109" i="33" a="1"/>
  <c r="I109" i="33" s="1"/>
  <c r="C109" i="33" a="1"/>
  <c r="C109" i="33" s="1"/>
  <c r="D109" i="33" a="1"/>
  <c r="D109" i="33" s="1"/>
  <c r="K26" i="34" a="1"/>
  <c r="K26" i="34" s="1"/>
  <c r="N109" i="33" a="1"/>
  <c r="N109" i="33" s="1"/>
  <c r="K609" i="34" a="1"/>
  <c r="K609" i="34" s="1"/>
  <c r="P692" i="33" a="1"/>
  <c r="P692" i="33" s="1"/>
  <c r="E692" i="33" a="1"/>
  <c r="E692" i="33" s="1"/>
  <c r="D692" i="33" a="1"/>
  <c r="D692" i="33" s="1"/>
  <c r="C692" i="33" a="1"/>
  <c r="C692" i="33" s="1"/>
  <c r="I692" i="33" a="1"/>
  <c r="I692" i="33" s="1"/>
  <c r="M692" i="33" a="1"/>
  <c r="M692" i="33" s="1"/>
  <c r="O692" i="33" a="1"/>
  <c r="O692" i="33" s="1"/>
  <c r="L692" i="33" a="1"/>
  <c r="L692" i="33" s="1"/>
  <c r="K186" i="34" a="1"/>
  <c r="K186" i="34" s="1"/>
  <c r="P269" i="33" a="1"/>
  <c r="P269" i="33" s="1"/>
  <c r="G269" i="33" a="1"/>
  <c r="G269" i="33" s="1"/>
  <c r="K269" i="33" a="1"/>
  <c r="K269" i="33" s="1"/>
  <c r="C269" i="33" a="1"/>
  <c r="C269" i="33" s="1"/>
  <c r="L269" i="33" a="1"/>
  <c r="L269" i="33" s="1"/>
  <c r="O269" i="33" a="1"/>
  <c r="O269" i="33" s="1"/>
  <c r="D269" i="33" a="1"/>
  <c r="D269" i="33" s="1"/>
  <c r="K55" i="34" a="1"/>
  <c r="K55" i="34" s="1"/>
  <c r="L138" i="33" a="1"/>
  <c r="L138" i="33" s="1"/>
  <c r="J138" i="33" a="1"/>
  <c r="J138" i="33" s="1"/>
  <c r="P138" i="33" a="1"/>
  <c r="P138" i="33" s="1"/>
  <c r="C138" i="33" a="1"/>
  <c r="C138" i="33" s="1"/>
  <c r="N138" i="33" a="1"/>
  <c r="N138" i="33" s="1"/>
  <c r="I138" i="33" a="1"/>
  <c r="I138" i="33" s="1"/>
  <c r="E138" i="33" a="1"/>
  <c r="E138" i="33" s="1"/>
  <c r="D138" i="33" a="1"/>
  <c r="D138" i="33" s="1"/>
  <c r="I115" i="33" a="1"/>
  <c r="I115" i="33" s="1"/>
  <c r="K32" i="34" a="1"/>
  <c r="K32" i="34" s="1"/>
  <c r="C115" i="33" a="1"/>
  <c r="C115" i="33" s="1"/>
  <c r="N115" i="33" a="1"/>
  <c r="N115" i="33" s="1"/>
  <c r="K589" i="34" a="1"/>
  <c r="K589" i="34" s="1"/>
  <c r="D672" i="33" a="1"/>
  <c r="D672" i="33" s="1"/>
  <c r="O672" i="33" a="1"/>
  <c r="O672" i="33" s="1"/>
  <c r="E672" i="33" a="1"/>
  <c r="E672" i="33" s="1"/>
  <c r="M672" i="33" a="1"/>
  <c r="M672" i="33" s="1"/>
  <c r="I672" i="33" a="1"/>
  <c r="I672" i="33" s="1"/>
  <c r="K611" i="34" a="1"/>
  <c r="K611" i="34" s="1"/>
  <c r="P694" i="33" a="1"/>
  <c r="P694" i="33" s="1"/>
  <c r="G694" i="33" a="1"/>
  <c r="G694" i="33" s="1"/>
  <c r="L694" i="33" a="1"/>
  <c r="L694" i="33" s="1"/>
  <c r="M694" i="33" a="1"/>
  <c r="M694" i="33" s="1"/>
  <c r="N694" i="33" a="1"/>
  <c r="N694" i="33" s="1"/>
  <c r="O694" i="33" a="1"/>
  <c r="O694" i="33" s="1"/>
  <c r="J694" i="33" a="1"/>
  <c r="J694" i="33" s="1"/>
  <c r="K348" i="34" a="1"/>
  <c r="K348" i="34" s="1"/>
  <c r="P431" i="33" a="1"/>
  <c r="P431" i="33" s="1"/>
  <c r="M431" i="33" a="1"/>
  <c r="M431" i="33" s="1"/>
  <c r="J431" i="33" a="1"/>
  <c r="J431" i="33" s="1"/>
  <c r="K431" i="33" a="1"/>
  <c r="K431" i="33" s="1"/>
  <c r="I431" i="33" a="1"/>
  <c r="I431" i="33" s="1"/>
  <c r="G431" i="33" a="1"/>
  <c r="G431" i="33" s="1"/>
  <c r="E431" i="33" a="1"/>
  <c r="E431" i="33" s="1"/>
  <c r="D431" i="33" a="1"/>
  <c r="D431" i="33" s="1"/>
  <c r="K674" i="34" a="1"/>
  <c r="K674" i="34" s="1"/>
  <c r="E757" i="33" a="1"/>
  <c r="E757" i="33" s="1"/>
  <c r="D757" i="33" a="1"/>
  <c r="D757" i="33" s="1"/>
  <c r="C757" i="33" a="1"/>
  <c r="C757" i="33" s="1"/>
  <c r="K533" i="34" a="1"/>
  <c r="K533" i="34" s="1"/>
  <c r="E616" i="33" a="1"/>
  <c r="E616" i="33" s="1"/>
  <c r="G616" i="33" a="1"/>
  <c r="G616" i="33" s="1"/>
  <c r="K405" i="34" a="1"/>
  <c r="K405" i="34" s="1"/>
  <c r="O488" i="33" a="1"/>
  <c r="O488" i="33" s="1"/>
  <c r="K409" i="34" a="1"/>
  <c r="K409" i="34" s="1"/>
  <c r="I492" i="33" a="1"/>
  <c r="I492" i="33" s="1"/>
  <c r="E492" i="33" a="1"/>
  <c r="E492" i="33" s="1"/>
  <c r="C492" i="33" a="1"/>
  <c r="C492" i="33" s="1"/>
  <c r="K492" i="33" a="1"/>
  <c r="K492" i="33" s="1"/>
  <c r="P492" i="33" a="1"/>
  <c r="P492" i="33" s="1"/>
  <c r="N492" i="33" a="1"/>
  <c r="N492" i="33" s="1"/>
  <c r="G492" i="33" a="1"/>
  <c r="G492" i="33" s="1"/>
  <c r="D492" i="33" a="1"/>
  <c r="D492" i="33" s="1"/>
  <c r="K350" i="34" a="1"/>
  <c r="K350" i="34" s="1"/>
  <c r="E433" i="33" a="1"/>
  <c r="E433" i="33" s="1"/>
  <c r="J433" i="33" a="1"/>
  <c r="J433" i="33" s="1"/>
  <c r="K433" i="33" a="1"/>
  <c r="K433" i="33" s="1"/>
  <c r="P433" i="33" a="1"/>
  <c r="P433" i="33" s="1"/>
  <c r="O433" i="33" a="1"/>
  <c r="O433" i="33" s="1"/>
  <c r="G433" i="33" a="1"/>
  <c r="G433" i="33" s="1"/>
  <c r="I433" i="33" a="1"/>
  <c r="I433" i="33" s="1"/>
  <c r="D433" i="33" a="1"/>
  <c r="D433" i="33" s="1"/>
  <c r="K227" i="34" a="1"/>
  <c r="K227" i="34" s="1"/>
  <c r="E310" i="33" a="1"/>
  <c r="E310" i="33" s="1"/>
  <c r="O310" i="33" a="1"/>
  <c r="O310" i="33" s="1"/>
  <c r="N310" i="33" a="1"/>
  <c r="N310" i="33" s="1"/>
  <c r="L310" i="33" a="1"/>
  <c r="L310" i="33" s="1"/>
  <c r="K310" i="33" a="1"/>
  <c r="K310" i="33" s="1"/>
  <c r="J310" i="33" a="1"/>
  <c r="J310" i="33" s="1"/>
  <c r="I310" i="33" a="1"/>
  <c r="I310" i="33" s="1"/>
  <c r="K243" i="34" a="1"/>
  <c r="K243" i="34" s="1"/>
  <c r="K326" i="33" a="1"/>
  <c r="K326" i="33" s="1"/>
  <c r="I326" i="33" a="1"/>
  <c r="I326" i="33" s="1"/>
  <c r="P326" i="33" a="1"/>
  <c r="P326" i="33" s="1"/>
  <c r="J326" i="33" a="1"/>
  <c r="J326" i="33" s="1"/>
  <c r="O326" i="33" a="1"/>
  <c r="O326" i="33" s="1"/>
  <c r="C326" i="33" a="1"/>
  <c r="C326" i="33" s="1"/>
  <c r="E326" i="33" a="1"/>
  <c r="E326" i="33" s="1"/>
  <c r="M326" i="33" a="1"/>
  <c r="M326" i="33" s="1"/>
  <c r="K523" i="34" a="1"/>
  <c r="K523" i="34" s="1"/>
  <c r="L606" i="33" a="1"/>
  <c r="L606" i="33" s="1"/>
  <c r="D606" i="33" a="1"/>
  <c r="D606" i="33" s="1"/>
  <c r="G606" i="33" a="1"/>
  <c r="G606" i="33" s="1"/>
  <c r="C606" i="33" a="1"/>
  <c r="C606" i="33" s="1"/>
  <c r="O606" i="33" a="1"/>
  <c r="O606" i="33" s="1"/>
  <c r="K655" i="34" a="1"/>
  <c r="K655" i="34" s="1"/>
  <c r="I738" i="33" a="1"/>
  <c r="I738" i="33" s="1"/>
  <c r="M738" i="33" a="1"/>
  <c r="M738" i="33" s="1"/>
  <c r="L738" i="33" a="1"/>
  <c r="L738" i="33" s="1"/>
  <c r="N738" i="33" a="1"/>
  <c r="N738" i="33" s="1"/>
  <c r="D738" i="33" a="1"/>
  <c r="D738" i="33" s="1"/>
  <c r="O738" i="33" a="1"/>
  <c r="O738" i="33" s="1"/>
  <c r="K738" i="33" a="1"/>
  <c r="K738" i="33" s="1"/>
  <c r="J738" i="33" a="1"/>
  <c r="J738" i="33" s="1"/>
  <c r="E738" i="33" a="1"/>
  <c r="E738" i="33" s="1"/>
  <c r="G738" i="33" a="1"/>
  <c r="G738" i="33" s="1"/>
  <c r="K668" i="34" a="1"/>
  <c r="K668" i="34" s="1"/>
  <c r="I751" i="33" a="1"/>
  <c r="I751" i="33" s="1"/>
  <c r="J751" i="33" a="1"/>
  <c r="J751" i="33" s="1"/>
  <c r="E751" i="33" a="1"/>
  <c r="E751" i="33" s="1"/>
  <c r="N751" i="33" a="1"/>
  <c r="N751" i="33" s="1"/>
  <c r="C751" i="33" a="1"/>
  <c r="C751" i="33" s="1"/>
  <c r="P751" i="33" a="1"/>
  <c r="P751" i="33" s="1"/>
  <c r="O751" i="33" a="1"/>
  <c r="O751" i="33" s="1"/>
  <c r="K390" i="34" a="1"/>
  <c r="K390" i="34" s="1"/>
  <c r="L473" i="33" a="1"/>
  <c r="L473" i="33" s="1"/>
  <c r="P473" i="33" a="1"/>
  <c r="P473" i="33" s="1"/>
  <c r="K473" i="33" a="1"/>
  <c r="K473" i="33" s="1"/>
  <c r="N473" i="33" a="1"/>
  <c r="N473" i="33" s="1"/>
  <c r="D473" i="33" a="1"/>
  <c r="D473" i="33" s="1"/>
  <c r="E473" i="33" a="1"/>
  <c r="E473" i="33" s="1"/>
  <c r="C473" i="33" a="1"/>
  <c r="C473" i="33" s="1"/>
  <c r="J473" i="33" a="1"/>
  <c r="J473" i="33" s="1"/>
  <c r="K50" i="34" a="1"/>
  <c r="K50" i="34" s="1"/>
  <c r="L133" i="33" a="1"/>
  <c r="L133" i="33" s="1"/>
  <c r="O133" i="33" a="1"/>
  <c r="O133" i="33" s="1"/>
  <c r="P133" i="33" a="1"/>
  <c r="P133" i="33" s="1"/>
  <c r="J133" i="33" a="1"/>
  <c r="J133" i="33" s="1"/>
  <c r="I133" i="33" a="1"/>
  <c r="I133" i="33" s="1"/>
  <c r="G133" i="33" a="1"/>
  <c r="G133" i="33" s="1"/>
  <c r="C133" i="33" a="1"/>
  <c r="C133" i="33" s="1"/>
  <c r="K70" i="34" a="1"/>
  <c r="K70" i="34" s="1"/>
  <c r="K153" i="33" a="1"/>
  <c r="K153" i="33" s="1"/>
  <c r="K618" i="34" a="1"/>
  <c r="K618" i="34" s="1"/>
  <c r="P701" i="33" a="1"/>
  <c r="P701" i="33" s="1"/>
  <c r="I701" i="33" a="1"/>
  <c r="I701" i="33" s="1"/>
  <c r="E701" i="33" a="1"/>
  <c r="E701" i="33" s="1"/>
  <c r="K701" i="33" a="1"/>
  <c r="K701" i="33" s="1"/>
  <c r="N701" i="33" a="1"/>
  <c r="N701" i="33" s="1"/>
  <c r="C701" i="33" a="1"/>
  <c r="C701" i="33" s="1"/>
  <c r="O701" i="33" a="1"/>
  <c r="O701" i="33" s="1"/>
  <c r="K627" i="34" a="1"/>
  <c r="K627" i="34" s="1"/>
  <c r="I710" i="33" a="1"/>
  <c r="I710" i="33" s="1"/>
  <c r="O710" i="33" a="1"/>
  <c r="O710" i="33" s="1"/>
  <c r="M710" i="33" a="1"/>
  <c r="M710" i="33" s="1"/>
  <c r="J710" i="33" a="1"/>
  <c r="J710" i="33" s="1"/>
  <c r="L710" i="33" a="1"/>
  <c r="L710" i="33" s="1"/>
  <c r="C710" i="33" a="1"/>
  <c r="C710" i="33" s="1"/>
  <c r="D710" i="33" a="1"/>
  <c r="D710" i="33" s="1"/>
  <c r="K710" i="33" a="1"/>
  <c r="K710" i="33" s="1"/>
  <c r="P710" i="33" a="1"/>
  <c r="P710" i="33" s="1"/>
  <c r="K629" i="34" a="1"/>
  <c r="K629" i="34" s="1"/>
  <c r="E712" i="33" a="1"/>
  <c r="E712" i="33" s="1"/>
  <c r="C712" i="33" a="1"/>
  <c r="C712" i="33" s="1"/>
  <c r="I712" i="33" a="1"/>
  <c r="I712" i="33" s="1"/>
  <c r="O712" i="33" a="1"/>
  <c r="O712" i="33" s="1"/>
  <c r="M712" i="33" a="1"/>
  <c r="M712" i="33" s="1"/>
  <c r="L712" i="33" a="1"/>
  <c r="L712" i="33" s="1"/>
  <c r="G712" i="33" a="1"/>
  <c r="G712" i="33" s="1"/>
  <c r="K568" i="34" a="1"/>
  <c r="K568" i="34" s="1"/>
  <c r="N651" i="33" a="1"/>
  <c r="N651" i="33" s="1"/>
  <c r="J651" i="33" a="1"/>
  <c r="J651" i="33" s="1"/>
  <c r="I651" i="33" a="1"/>
  <c r="I651" i="33" s="1"/>
  <c r="D651" i="33" a="1"/>
  <c r="D651" i="33" s="1"/>
  <c r="P651" i="33" a="1"/>
  <c r="P651" i="33" s="1"/>
  <c r="K580" i="34" a="1"/>
  <c r="K580" i="34" s="1"/>
  <c r="K663" i="33" a="1"/>
  <c r="K663" i="33" s="1"/>
  <c r="E663" i="33" a="1"/>
  <c r="E663" i="33" s="1"/>
  <c r="D663" i="33" a="1"/>
  <c r="D663" i="33" s="1"/>
  <c r="I663" i="33" a="1"/>
  <c r="I663" i="33" s="1"/>
  <c r="L663" i="33" a="1"/>
  <c r="L663" i="33" s="1"/>
  <c r="P663" i="33" a="1"/>
  <c r="P663" i="33" s="1"/>
  <c r="C663" i="33" a="1"/>
  <c r="C663" i="33" s="1"/>
  <c r="K61" i="34" a="1"/>
  <c r="K61" i="34" s="1"/>
  <c r="E144" i="33" a="1"/>
  <c r="E144" i="33" s="1"/>
  <c r="P144" i="33" a="1"/>
  <c r="P144" i="33" s="1"/>
  <c r="C144" i="33" a="1"/>
  <c r="C144" i="33" s="1"/>
  <c r="O144" i="33" a="1"/>
  <c r="O144" i="33" s="1"/>
  <c r="G144" i="33" a="1"/>
  <c r="G144" i="33" s="1"/>
  <c r="N144" i="33" a="1"/>
  <c r="N144" i="33" s="1"/>
  <c r="M144" i="33" a="1"/>
  <c r="M144" i="33" s="1"/>
  <c r="L144" i="33" a="1"/>
  <c r="L144" i="33" s="1"/>
  <c r="K144" i="33" a="1"/>
  <c r="K144" i="33" s="1"/>
  <c r="I144" i="33" a="1"/>
  <c r="I144" i="33" s="1"/>
  <c r="G652" i="33" a="1"/>
  <c r="G652" i="33" s="1"/>
  <c r="J652" i="33" a="1"/>
  <c r="J652" i="33" s="1"/>
  <c r="O649" i="33" a="1"/>
  <c r="O649" i="33" s="1"/>
  <c r="I106" i="33" a="1"/>
  <c r="I106" i="33" s="1"/>
  <c r="I711" i="33" a="1"/>
  <c r="I711" i="33" s="1"/>
  <c r="G507" i="33" a="1"/>
  <c r="G507" i="33" s="1"/>
  <c r="C377" i="33" a="1"/>
  <c r="C377" i="33" s="1"/>
  <c r="K377" i="33" a="1"/>
  <c r="K377" i="33" s="1"/>
  <c r="K245" i="33" a="1"/>
  <c r="K245" i="33" s="1"/>
  <c r="J541" i="33" a="1"/>
  <c r="J541" i="33" s="1"/>
  <c r="I741" i="33" a="1"/>
  <c r="I741" i="33" s="1"/>
  <c r="O455" i="33" a="1"/>
  <c r="O455" i="33" s="1"/>
  <c r="N455" i="33" a="1"/>
  <c r="N455" i="33" s="1"/>
  <c r="L744" i="33" a="1"/>
  <c r="L744" i="33" s="1"/>
  <c r="O744" i="33" a="1"/>
  <c r="O744" i="33" s="1"/>
  <c r="O528" i="33" a="1"/>
  <c r="O528" i="33" s="1"/>
  <c r="K528" i="33" a="1"/>
  <c r="K528" i="33" s="1"/>
  <c r="D518" i="33" a="1"/>
  <c r="D518" i="33" s="1"/>
  <c r="J518" i="33" a="1"/>
  <c r="J518" i="33" s="1"/>
  <c r="G213" i="33" a="1"/>
  <c r="G213" i="33" s="1"/>
  <c r="C213" i="33" a="1"/>
  <c r="C213" i="33" s="1"/>
  <c r="M522" i="33" a="1"/>
  <c r="M522" i="33" s="1"/>
  <c r="K237" i="33" a="1"/>
  <c r="K237" i="33" s="1"/>
  <c r="J237" i="33" a="1"/>
  <c r="J237" i="33" s="1"/>
  <c r="O380" i="33" a="1"/>
  <c r="O380" i="33" s="1"/>
  <c r="P644" i="33" a="1"/>
  <c r="P644" i="33" s="1"/>
  <c r="J644" i="33" a="1"/>
  <c r="J644" i="33" s="1"/>
  <c r="K504" i="33" a="1"/>
  <c r="K504" i="33" s="1"/>
  <c r="I362" i="33" a="1"/>
  <c r="I362" i="33" s="1"/>
  <c r="P715" i="33" a="1"/>
  <c r="P715" i="33" s="1"/>
  <c r="G153" i="33" a="1"/>
  <c r="G153" i="33" s="1"/>
  <c r="K651" i="33" a="1"/>
  <c r="K651" i="33" s="1"/>
  <c r="P606" i="33" a="1"/>
  <c r="P606" i="33" s="1"/>
  <c r="O316" i="33" a="1"/>
  <c r="O316" i="33" s="1"/>
  <c r="G271" i="33" a="1"/>
  <c r="G271" i="33" s="1"/>
  <c r="J585" i="33" a="1"/>
  <c r="J585" i="33" s="1"/>
  <c r="E205" i="33" a="1"/>
  <c r="E205" i="33" s="1"/>
  <c r="M657" i="33" a="1"/>
  <c r="M657" i="33" s="1"/>
  <c r="O261" i="33" a="1"/>
  <c r="O261" i="33" s="1"/>
  <c r="M109" i="33" a="1"/>
  <c r="M109" i="33" s="1"/>
  <c r="L568" i="33" a="1"/>
  <c r="L568" i="33" s="1"/>
  <c r="D712" i="33" a="1"/>
  <c r="D712" i="33" s="1"/>
  <c r="O131" i="33" a="1"/>
  <c r="O131" i="33" s="1"/>
  <c r="N326" i="33" a="1"/>
  <c r="N326" i="33" s="1"/>
  <c r="D310" i="33" a="1"/>
  <c r="D310" i="33" s="1"/>
  <c r="G138" i="33" a="1"/>
  <c r="G138" i="33" s="1"/>
  <c r="M701" i="33" a="1"/>
  <c r="M701" i="33" s="1"/>
  <c r="N732" i="33" a="1"/>
  <c r="N732" i="33" s="1"/>
  <c r="M663" i="33" a="1"/>
  <c r="M663" i="33" s="1"/>
  <c r="N133" i="33" a="1"/>
  <c r="N133" i="33" s="1"/>
  <c r="N589" i="33" a="1"/>
  <c r="N589" i="33" s="1"/>
  <c r="K692" i="33" a="1"/>
  <c r="K692" i="33" s="1"/>
  <c r="E694" i="33" a="1"/>
  <c r="E694" i="33" s="1"/>
  <c r="M304" i="33" a="1"/>
  <c r="M304" i="33" s="1"/>
  <c r="C438" i="33" a="1"/>
  <c r="C438" i="33" s="1"/>
  <c r="D728" i="33" a="1"/>
  <c r="D728" i="33" s="1"/>
  <c r="E710" i="33" a="1"/>
  <c r="E710" i="33" s="1"/>
  <c r="D106" i="33" a="1"/>
  <c r="D106" i="33" s="1"/>
  <c r="K307" i="34" a="1"/>
  <c r="K307" i="34" s="1"/>
  <c r="L390" i="33" a="1"/>
  <c r="L390" i="33" s="1"/>
  <c r="G390" i="33" a="1"/>
  <c r="G390" i="33" s="1"/>
  <c r="D390" i="33" a="1"/>
  <c r="D390" i="33" s="1"/>
  <c r="O390" i="33" a="1"/>
  <c r="O390" i="33" s="1"/>
  <c r="P390" i="33" a="1"/>
  <c r="P390" i="33" s="1"/>
  <c r="D711" i="33" a="1"/>
  <c r="D711" i="33" s="1"/>
  <c r="J507" i="33" a="1"/>
  <c r="J507" i="33" s="1"/>
  <c r="O245" i="33" a="1"/>
  <c r="O245" i="33" s="1"/>
  <c r="O541" i="33" a="1"/>
  <c r="O541" i="33" s="1"/>
  <c r="D741" i="33" a="1"/>
  <c r="D741" i="33" s="1"/>
  <c r="P455" i="33" a="1"/>
  <c r="P455" i="33" s="1"/>
  <c r="J455" i="33" a="1"/>
  <c r="J455" i="33" s="1"/>
  <c r="C744" i="33" a="1"/>
  <c r="C744" i="33" s="1"/>
  <c r="I518" i="33" a="1"/>
  <c r="I518" i="33" s="1"/>
  <c r="C518" i="33" a="1"/>
  <c r="C518" i="33" s="1"/>
  <c r="D522" i="33" a="1"/>
  <c r="D522" i="33" s="1"/>
  <c r="I522" i="33" a="1"/>
  <c r="I522" i="33" s="1"/>
  <c r="P237" i="33" a="1"/>
  <c r="P237" i="33" s="1"/>
  <c r="P380" i="33" a="1"/>
  <c r="P380" i="33" s="1"/>
  <c r="D644" i="33" a="1"/>
  <c r="D644" i="33" s="1"/>
  <c r="C644" i="33" a="1"/>
  <c r="C644" i="33" s="1"/>
  <c r="N504" i="33" a="1"/>
  <c r="N504" i="33" s="1"/>
  <c r="M362" i="33" a="1"/>
  <c r="M362" i="33" s="1"/>
  <c r="J715" i="33" a="1"/>
  <c r="J715" i="33" s="1"/>
  <c r="M153" i="33" a="1"/>
  <c r="M153" i="33" s="1"/>
  <c r="I390" i="33" a="1"/>
  <c r="I390" i="33" s="1"/>
  <c r="M606" i="33" a="1"/>
  <c r="M606" i="33" s="1"/>
  <c r="M316" i="33" a="1"/>
  <c r="M316" i="33" s="1"/>
  <c r="D271" i="33" a="1"/>
  <c r="D271" i="33" s="1"/>
  <c r="E585" i="33" a="1"/>
  <c r="E585" i="33" s="1"/>
  <c r="P657" i="33" a="1"/>
  <c r="P657" i="33" s="1"/>
  <c r="C261" i="33" a="1"/>
  <c r="C261" i="33" s="1"/>
  <c r="I485" i="33" a="1"/>
  <c r="I485" i="33" s="1"/>
  <c r="N712" i="33" a="1"/>
  <c r="N712" i="33" s="1"/>
  <c r="L326" i="33" a="1"/>
  <c r="L326" i="33" s="1"/>
  <c r="C310" i="33" a="1"/>
  <c r="C310" i="33" s="1"/>
  <c r="G701" i="33" a="1"/>
  <c r="G701" i="33" s="1"/>
  <c r="M751" i="33" a="1"/>
  <c r="M751" i="33" s="1"/>
  <c r="P549" i="33" a="1"/>
  <c r="P549" i="33" s="1"/>
  <c r="E133" i="33" a="1"/>
  <c r="E133" i="33" s="1"/>
  <c r="J589" i="33" a="1"/>
  <c r="J589" i="33" s="1"/>
  <c r="J692" i="33" a="1"/>
  <c r="J692" i="33" s="1"/>
  <c r="G484" i="33" a="1"/>
  <c r="G484" i="33" s="1"/>
  <c r="N304" i="33" a="1"/>
  <c r="N304" i="33" s="1"/>
  <c r="I728" i="33" a="1"/>
  <c r="I728" i="33" s="1"/>
  <c r="E587" i="33" a="1"/>
  <c r="E587" i="33" s="1"/>
  <c r="N587" i="33" a="1"/>
  <c r="N587" i="33" s="1"/>
  <c r="N298" i="33" a="1"/>
  <c r="N298" i="33" s="1"/>
  <c r="I298" i="33" a="1"/>
  <c r="I298" i="33" s="1"/>
  <c r="I586" i="33" a="1"/>
  <c r="I586" i="33" s="1"/>
  <c r="G586" i="33" a="1"/>
  <c r="G586" i="33" s="1"/>
  <c r="M610" i="33" a="1"/>
  <c r="M610" i="33" s="1"/>
  <c r="O610" i="33" a="1"/>
  <c r="O610" i="33" s="1"/>
  <c r="P695" i="33" a="1"/>
  <c r="P695" i="33" s="1"/>
  <c r="I244" i="33" a="1"/>
  <c r="I244" i="33" s="1"/>
  <c r="J577" i="33" a="1"/>
  <c r="J577" i="33" s="1"/>
  <c r="P359" i="33" a="1"/>
  <c r="P359" i="33" s="1"/>
  <c r="N658" i="33" a="1"/>
  <c r="N658" i="33" s="1"/>
  <c r="D95" i="33" a="1"/>
  <c r="D95" i="33" s="1"/>
  <c r="C95" i="33" a="1"/>
  <c r="C95" i="33" s="1"/>
  <c r="L244" i="33" a="1"/>
  <c r="L244" i="33" s="1"/>
  <c r="O577" i="33" a="1"/>
  <c r="O577" i="33" s="1"/>
  <c r="M586" i="33" a="1"/>
  <c r="M586" i="33" s="1"/>
  <c r="J586" i="33" a="1"/>
  <c r="J586" i="33" s="1"/>
  <c r="J610" i="33" a="1"/>
  <c r="J610" i="33" s="1"/>
  <c r="C620" i="33" a="1"/>
  <c r="C620" i="33" s="1"/>
  <c r="E244" i="33" a="1"/>
  <c r="E244" i="33" s="1"/>
  <c r="M244" i="33" a="1"/>
  <c r="M244" i="33" s="1"/>
  <c r="K577" i="33" a="1"/>
  <c r="K577" i="33" s="1"/>
  <c r="E577" i="33" a="1"/>
  <c r="E577" i="33" s="1"/>
  <c r="O359" i="33" a="1"/>
  <c r="O359" i="33" s="1"/>
  <c r="P587" i="33" a="1"/>
  <c r="P587" i="33" s="1"/>
  <c r="G298" i="33" a="1"/>
  <c r="G298" i="33" s="1"/>
  <c r="P586" i="33" a="1"/>
  <c r="P586" i="33" s="1"/>
  <c r="N586" i="33" a="1"/>
  <c r="N586" i="33" s="1"/>
  <c r="C610" i="33" a="1"/>
  <c r="C610" i="33" s="1"/>
  <c r="L695" i="33" a="1"/>
  <c r="L695" i="33" s="1"/>
  <c r="O695" i="33" a="1"/>
  <c r="O695" i="33" s="1"/>
  <c r="K244" i="33" a="1"/>
  <c r="K244" i="33" s="1"/>
  <c r="G244" i="33" a="1"/>
  <c r="G244" i="33" s="1"/>
  <c r="P577" i="33" a="1"/>
  <c r="P577" i="33" s="1"/>
  <c r="N577" i="33" a="1"/>
  <c r="N577" i="33" s="1"/>
  <c r="G359" i="33" a="1"/>
  <c r="G359" i="33" s="1"/>
  <c r="D359" i="33" a="1"/>
  <c r="D359" i="33" s="1"/>
  <c r="P658" i="33" a="1"/>
  <c r="P658" i="33" s="1"/>
  <c r="D587" i="33" a="1"/>
  <c r="D587" i="33" s="1"/>
  <c r="O298" i="33" a="1"/>
  <c r="O298" i="33" s="1"/>
  <c r="E586" i="33" a="1"/>
  <c r="E586" i="33" s="1"/>
  <c r="I610" i="33" a="1"/>
  <c r="I610" i="33" s="1"/>
  <c r="G695" i="33" a="1"/>
  <c r="G695" i="33" s="1"/>
  <c r="N244" i="33" a="1"/>
  <c r="N244" i="33" s="1"/>
  <c r="O244" i="33" a="1"/>
  <c r="O244" i="33" s="1"/>
  <c r="C577" i="33" a="1"/>
  <c r="C577" i="33" s="1"/>
  <c r="M577" i="33" a="1"/>
  <c r="M577" i="33" s="1"/>
  <c r="J359" i="33" a="1"/>
  <c r="J359" i="33" s="1"/>
  <c r="E359" i="33" a="1"/>
  <c r="E359" i="33" s="1"/>
  <c r="G658" i="33" a="1"/>
  <c r="G658" i="33" s="1"/>
  <c r="L658" i="33" a="1"/>
  <c r="L658" i="33" s="1"/>
  <c r="K18" i="34" a="1"/>
  <c r="K18" i="34" s="1"/>
  <c r="O587" i="33" a="1"/>
  <c r="O587" i="33" s="1"/>
  <c r="M587" i="33" a="1"/>
  <c r="M587" i="33" s="1"/>
  <c r="L298" i="33" a="1"/>
  <c r="L298" i="33" s="1"/>
  <c r="J298" i="33" a="1"/>
  <c r="J298" i="33" s="1"/>
  <c r="D586" i="33" a="1"/>
  <c r="D586" i="33" s="1"/>
  <c r="N610" i="33" a="1"/>
  <c r="N610" i="33" s="1"/>
  <c r="L610" i="33" a="1"/>
  <c r="L610" i="33" s="1"/>
  <c r="N695" i="33" a="1"/>
  <c r="N695" i="33" s="1"/>
  <c r="D244" i="33" a="1"/>
  <c r="D244" i="33" s="1"/>
  <c r="I577" i="33" a="1"/>
  <c r="I577" i="33" s="1"/>
  <c r="L359" i="33" a="1"/>
  <c r="L359" i="33" s="1"/>
  <c r="M359" i="33" a="1"/>
  <c r="M359" i="33" s="1"/>
  <c r="J658" i="33" a="1"/>
  <c r="J658" i="33" s="1"/>
  <c r="I658" i="33" a="1"/>
  <c r="I658" i="33" s="1"/>
  <c r="J421" i="33" a="1"/>
  <c r="J421" i="33" s="1"/>
  <c r="C421" i="33" a="1"/>
  <c r="C421" i="33" s="1"/>
  <c r="C699" i="33" a="1"/>
  <c r="C699" i="33" s="1"/>
  <c r="K699" i="33" a="1"/>
  <c r="K699" i="33" s="1"/>
  <c r="P232" i="33" a="1"/>
  <c r="P232" i="33" s="1"/>
  <c r="E724" i="33" a="1"/>
  <c r="E724" i="33" s="1"/>
  <c r="J687" i="33" a="1"/>
  <c r="J687" i="33" s="1"/>
  <c r="M554" i="33" a="1"/>
  <c r="M554" i="33" s="1"/>
  <c r="E189" i="33" a="1"/>
  <c r="E189" i="33" s="1"/>
  <c r="C479" i="33" a="1"/>
  <c r="C479" i="33" s="1"/>
  <c r="P161" i="33" a="1"/>
  <c r="P161" i="33" s="1"/>
  <c r="P527" i="33" a="1"/>
  <c r="P527" i="33" s="1"/>
  <c r="J670" i="33" a="1"/>
  <c r="J670" i="33" s="1"/>
  <c r="G670" i="33" a="1"/>
  <c r="G670" i="33" s="1"/>
  <c r="I108" i="33" a="1"/>
  <c r="I108" i="33" s="1"/>
  <c r="I343" i="33" a="1"/>
  <c r="I343" i="33" s="1"/>
  <c r="M343" i="33" a="1"/>
  <c r="M343" i="33" s="1"/>
  <c r="N334" i="33" a="1"/>
  <c r="N334" i="33" s="1"/>
  <c r="C613" i="33" a="1"/>
  <c r="C613" i="33" s="1"/>
  <c r="E613" i="33" a="1"/>
  <c r="E613" i="33" s="1"/>
  <c r="E384" i="33" a="1"/>
  <c r="E384" i="33" s="1"/>
  <c r="K384" i="33" a="1"/>
  <c r="K384" i="33" s="1"/>
  <c r="D323" i="33" a="1"/>
  <c r="D323" i="33" s="1"/>
  <c r="N521" i="33" a="1"/>
  <c r="N521" i="33" s="1"/>
  <c r="L231" i="33" a="1"/>
  <c r="L231" i="33" s="1"/>
  <c r="O231" i="33" a="1"/>
  <c r="O231" i="33" s="1"/>
  <c r="D598" i="33" a="1"/>
  <c r="D598" i="33" s="1"/>
  <c r="J598" i="33" a="1"/>
  <c r="J598" i="33" s="1"/>
  <c r="C112" i="33" a="1"/>
  <c r="C112" i="33" s="1"/>
  <c r="N421" i="33" a="1"/>
  <c r="N421" i="33" s="1"/>
  <c r="L421" i="33" a="1"/>
  <c r="L421" i="33" s="1"/>
  <c r="E699" i="33" a="1"/>
  <c r="E699" i="33" s="1"/>
  <c r="D699" i="33" a="1"/>
  <c r="D699" i="33" s="1"/>
  <c r="N232" i="33" a="1"/>
  <c r="N232" i="33" s="1"/>
  <c r="J724" i="33" a="1"/>
  <c r="J724" i="33" s="1"/>
  <c r="M724" i="33" a="1"/>
  <c r="M724" i="33" s="1"/>
  <c r="K687" i="33" a="1"/>
  <c r="K687" i="33" s="1"/>
  <c r="C554" i="33" a="1"/>
  <c r="C554" i="33" s="1"/>
  <c r="D189" i="33" a="1"/>
  <c r="D189" i="33" s="1"/>
  <c r="I479" i="33" a="1"/>
  <c r="I479" i="33" s="1"/>
  <c r="D161" i="33" a="1"/>
  <c r="D161" i="33" s="1"/>
  <c r="D527" i="33" a="1"/>
  <c r="D527" i="33" s="1"/>
  <c r="P670" i="33" a="1"/>
  <c r="P670" i="33" s="1"/>
  <c r="N108" i="33" a="1"/>
  <c r="N108" i="33" s="1"/>
  <c r="J343" i="33" a="1"/>
  <c r="J343" i="33" s="1"/>
  <c r="G334" i="33" a="1"/>
  <c r="G334" i="33" s="1"/>
  <c r="C334" i="33" a="1"/>
  <c r="C334" i="33" s="1"/>
  <c r="N613" i="33" a="1"/>
  <c r="N613" i="33" s="1"/>
  <c r="D384" i="33" a="1"/>
  <c r="D384" i="33" s="1"/>
  <c r="E323" i="33" a="1"/>
  <c r="E323" i="33" s="1"/>
  <c r="I521" i="33" a="1"/>
  <c r="I521" i="33" s="1"/>
  <c r="K521" i="33" a="1"/>
  <c r="K521" i="33" s="1"/>
  <c r="C231" i="33" a="1"/>
  <c r="C231" i="33" s="1"/>
  <c r="G598" i="33" a="1"/>
  <c r="G598" i="33" s="1"/>
  <c r="O112" i="33" a="1"/>
  <c r="O112" i="33" s="1"/>
  <c r="P421" i="33" a="1"/>
  <c r="P421" i="33" s="1"/>
  <c r="G699" i="33" a="1"/>
  <c r="G699" i="33" s="1"/>
  <c r="O232" i="33" a="1"/>
  <c r="O232" i="33" s="1"/>
  <c r="C724" i="33" a="1"/>
  <c r="C724" i="33" s="1"/>
  <c r="O724" i="33" a="1"/>
  <c r="O724" i="33" s="1"/>
  <c r="M251" i="33" a="1"/>
  <c r="M251" i="33" s="1"/>
  <c r="I189" i="33" a="1"/>
  <c r="I189" i="33" s="1"/>
  <c r="N479" i="33" a="1"/>
  <c r="N479" i="33" s="1"/>
  <c r="K670" i="33" a="1"/>
  <c r="K670" i="33" s="1"/>
  <c r="O670" i="33" a="1"/>
  <c r="O670" i="33" s="1"/>
  <c r="C108" i="33" a="1"/>
  <c r="C108" i="33" s="1"/>
  <c r="E343" i="33" a="1"/>
  <c r="E343" i="33" s="1"/>
  <c r="K334" i="33" a="1"/>
  <c r="K334" i="33" s="1"/>
  <c r="J334" i="33" a="1"/>
  <c r="J334" i="33" s="1"/>
  <c r="G613" i="33" a="1"/>
  <c r="G613" i="33" s="1"/>
  <c r="N384" i="33" a="1"/>
  <c r="N384" i="33" s="1"/>
  <c r="I323" i="33" a="1"/>
  <c r="I323" i="33" s="1"/>
  <c r="P323" i="33" a="1"/>
  <c r="P323" i="33" s="1"/>
  <c r="M521" i="33" a="1"/>
  <c r="M521" i="33" s="1"/>
  <c r="E521" i="33" a="1"/>
  <c r="E521" i="33" s="1"/>
  <c r="D231" i="33" a="1"/>
  <c r="D231" i="33" s="1"/>
  <c r="K598" i="33" a="1"/>
  <c r="K598" i="33" s="1"/>
  <c r="D722" i="33" a="1"/>
  <c r="D722" i="33" s="1"/>
  <c r="P112" i="33" a="1"/>
  <c r="P112" i="33" s="1"/>
  <c r="D421" i="33" a="1"/>
  <c r="D421" i="33" s="1"/>
  <c r="M699" i="33" a="1"/>
  <c r="M699" i="33" s="1"/>
  <c r="D232" i="33" a="1"/>
  <c r="D232" i="33" s="1"/>
  <c r="J232" i="33" a="1"/>
  <c r="J232" i="33" s="1"/>
  <c r="N724" i="33" a="1"/>
  <c r="N724" i="33" s="1"/>
  <c r="I724" i="33" a="1"/>
  <c r="I724" i="33" s="1"/>
  <c r="O554" i="33" a="1"/>
  <c r="O554" i="33" s="1"/>
  <c r="I240" i="33" a="1"/>
  <c r="I240" i="33" s="1"/>
  <c r="G189" i="33" a="1"/>
  <c r="G189" i="33" s="1"/>
  <c r="D670" i="33" a="1"/>
  <c r="D670" i="33" s="1"/>
  <c r="L343" i="33" a="1"/>
  <c r="L343" i="33" s="1"/>
  <c r="L334" i="33" a="1"/>
  <c r="L334" i="33" s="1"/>
  <c r="O334" i="33" a="1"/>
  <c r="O334" i="33" s="1"/>
  <c r="P613" i="33" a="1"/>
  <c r="P613" i="33" s="1"/>
  <c r="J384" i="33" a="1"/>
  <c r="J384" i="33" s="1"/>
  <c r="J323" i="33" a="1"/>
  <c r="J323" i="33" s="1"/>
  <c r="G323" i="33" a="1"/>
  <c r="G323" i="33" s="1"/>
  <c r="L521" i="33" a="1"/>
  <c r="L521" i="33" s="1"/>
  <c r="O521" i="33" a="1"/>
  <c r="O521" i="33" s="1"/>
  <c r="N231" i="33" a="1"/>
  <c r="N231" i="33" s="1"/>
  <c r="I598" i="33" a="1"/>
  <c r="I598" i="33" s="1"/>
  <c r="E421" i="33" a="1"/>
  <c r="E421" i="33" s="1"/>
  <c r="I699" i="33" a="1"/>
  <c r="I699" i="33" s="1"/>
  <c r="G232" i="33" a="1"/>
  <c r="G232" i="33" s="1"/>
  <c r="C232" i="33" a="1"/>
  <c r="C232" i="33" s="1"/>
  <c r="P724" i="33" a="1"/>
  <c r="P724" i="33" s="1"/>
  <c r="M687" i="33" a="1"/>
  <c r="M687" i="33" s="1"/>
  <c r="K554" i="33" a="1"/>
  <c r="K554" i="33" s="1"/>
  <c r="E240" i="33" a="1"/>
  <c r="E240" i="33" s="1"/>
  <c r="M189" i="33" a="1"/>
  <c r="M189" i="33" s="1"/>
  <c r="J690" i="33" a="1"/>
  <c r="J690" i="33" s="1"/>
  <c r="L670" i="33" a="1"/>
  <c r="L670" i="33" s="1"/>
  <c r="D343" i="33" a="1"/>
  <c r="D343" i="33" s="1"/>
  <c r="M334" i="33" a="1"/>
  <c r="M334" i="33" s="1"/>
  <c r="L613" i="33" a="1"/>
  <c r="L613" i="33" s="1"/>
  <c r="P384" i="33" a="1"/>
  <c r="P384" i="33" s="1"/>
  <c r="O323" i="33" a="1"/>
  <c r="O323" i="33" s="1"/>
  <c r="M323" i="33" a="1"/>
  <c r="M323" i="33" s="1"/>
  <c r="P521" i="33" a="1"/>
  <c r="P521" i="33" s="1"/>
  <c r="G231" i="33" a="1"/>
  <c r="G231" i="33" s="1"/>
  <c r="J231" i="33" a="1"/>
  <c r="J231" i="33" s="1"/>
  <c r="O598" i="33" a="1"/>
  <c r="O598" i="33" s="1"/>
  <c r="L598" i="33" a="1"/>
  <c r="L598" i="33" s="1"/>
  <c r="K421" i="33" a="1"/>
  <c r="K421" i="33" s="1"/>
  <c r="P699" i="33" a="1"/>
  <c r="P699" i="33" s="1"/>
  <c r="L232" i="33" a="1"/>
  <c r="L232" i="33" s="1"/>
  <c r="K232" i="33" a="1"/>
  <c r="K232" i="33" s="1"/>
  <c r="G724" i="33" a="1"/>
  <c r="G724" i="33" s="1"/>
  <c r="L687" i="33" a="1"/>
  <c r="L687" i="33" s="1"/>
  <c r="P554" i="33" a="1"/>
  <c r="P554" i="33" s="1"/>
  <c r="M240" i="33" a="1"/>
  <c r="M240" i="33" s="1"/>
  <c r="E222" i="33" a="1"/>
  <c r="E222" i="33" s="1"/>
  <c r="I670" i="33" a="1"/>
  <c r="I670" i="33" s="1"/>
  <c r="E670" i="33" a="1"/>
  <c r="E670" i="33" s="1"/>
  <c r="M108" i="33" a="1"/>
  <c r="M108" i="33" s="1"/>
  <c r="K343" i="33" a="1"/>
  <c r="K343" i="33" s="1"/>
  <c r="P343" i="33" a="1"/>
  <c r="P343" i="33" s="1"/>
  <c r="P334" i="33" a="1"/>
  <c r="P334" i="33" s="1"/>
  <c r="I613" i="33" a="1"/>
  <c r="I613" i="33" s="1"/>
  <c r="K613" i="33" a="1"/>
  <c r="K613" i="33" s="1"/>
  <c r="O384" i="33" a="1"/>
  <c r="O384" i="33" s="1"/>
  <c r="G384" i="33" a="1"/>
  <c r="G384" i="33" s="1"/>
  <c r="N323" i="33" a="1"/>
  <c r="N323" i="33" s="1"/>
  <c r="K323" i="33" a="1"/>
  <c r="K323" i="33" s="1"/>
  <c r="C521" i="33" a="1"/>
  <c r="C521" i="33" s="1"/>
  <c r="I231" i="33" a="1"/>
  <c r="I231" i="33" s="1"/>
  <c r="P231" i="33" a="1"/>
  <c r="P231" i="33" s="1"/>
  <c r="N598" i="33" a="1"/>
  <c r="N598" i="33" s="1"/>
  <c r="E598" i="33" a="1"/>
  <c r="E598" i="33" s="1"/>
  <c r="G421" i="33" a="1"/>
  <c r="G421" i="33" s="1"/>
  <c r="I421" i="33" a="1"/>
  <c r="I421" i="33" s="1"/>
  <c r="N699" i="33" a="1"/>
  <c r="N699" i="33" s="1"/>
  <c r="J699" i="33" a="1"/>
  <c r="J699" i="33" s="1"/>
  <c r="I232" i="33" a="1"/>
  <c r="I232" i="33" s="1"/>
  <c r="M232" i="33" a="1"/>
  <c r="M232" i="33" s="1"/>
  <c r="L724" i="33" a="1"/>
  <c r="L724" i="33" s="1"/>
  <c r="D687" i="33" a="1"/>
  <c r="D687" i="33" s="1"/>
  <c r="L554" i="33" a="1"/>
  <c r="L554" i="33" s="1"/>
  <c r="J240" i="33" a="1"/>
  <c r="J240" i="33" s="1"/>
  <c r="K527" i="33" a="1"/>
  <c r="K527" i="33" s="1"/>
  <c r="N607" i="33" a="1"/>
  <c r="N607" i="33" s="1"/>
  <c r="C574" i="33" a="1"/>
  <c r="C574" i="33" s="1"/>
  <c r="M159" i="33" a="1"/>
  <c r="M159" i="33" s="1"/>
  <c r="N516" i="33" a="1"/>
  <c r="N516" i="33" s="1"/>
  <c r="K516" i="33" a="1"/>
  <c r="K516" i="33" s="1"/>
  <c r="E145" i="33" a="1"/>
  <c r="E145" i="33" s="1"/>
  <c r="G602" i="33" a="1"/>
  <c r="G602" i="33" s="1"/>
  <c r="J602" i="33" a="1"/>
  <c r="J602" i="33" s="1"/>
  <c r="D112" i="33" a="1"/>
  <c r="D112" i="33" s="1"/>
  <c r="D607" i="33" a="1"/>
  <c r="D607" i="33" s="1"/>
  <c r="G574" i="33" a="1"/>
  <c r="G574" i="33" s="1"/>
  <c r="C159" i="33" a="1"/>
  <c r="C159" i="33" s="1"/>
  <c r="M516" i="33" a="1"/>
  <c r="M516" i="33" s="1"/>
  <c r="P145" i="33" a="1"/>
  <c r="P145" i="33" s="1"/>
  <c r="K602" i="33" a="1"/>
  <c r="K602" i="33" s="1"/>
  <c r="D602" i="33" a="1"/>
  <c r="D602" i="33" s="1"/>
  <c r="K12" i="34" a="1"/>
  <c r="K12" i="34" s="1"/>
  <c r="C607" i="33" a="1"/>
  <c r="C607" i="33" s="1"/>
  <c r="P574" i="33" a="1"/>
  <c r="P574" i="33" s="1"/>
  <c r="D159" i="33" a="1"/>
  <c r="D159" i="33" s="1"/>
  <c r="O516" i="33" a="1"/>
  <c r="O516" i="33" s="1"/>
  <c r="N366" i="33" a="1"/>
  <c r="N366" i="33" s="1"/>
  <c r="J145" i="33" a="1"/>
  <c r="J145" i="33" s="1"/>
  <c r="L602" i="33" a="1"/>
  <c r="L602" i="33" s="1"/>
  <c r="O602" i="33" a="1"/>
  <c r="O602" i="33" s="1"/>
  <c r="I620" i="33" a="1"/>
  <c r="I620" i="33" s="1"/>
  <c r="G159" i="33" a="1"/>
  <c r="G159" i="33" s="1"/>
  <c r="O159" i="33" a="1"/>
  <c r="O159" i="33" s="1"/>
  <c r="E516" i="33" a="1"/>
  <c r="E516" i="33" s="1"/>
  <c r="M145" i="33" a="1"/>
  <c r="M145" i="33" s="1"/>
  <c r="K145" i="33" a="1"/>
  <c r="K145" i="33" s="1"/>
  <c r="K25" i="34" a="1"/>
  <c r="K25" i="34" s="1"/>
  <c r="L607" i="33" a="1"/>
  <c r="L607" i="33" s="1"/>
  <c r="O607" i="33" a="1"/>
  <c r="O607" i="33" s="1"/>
  <c r="J574" i="33" a="1"/>
  <c r="J574" i="33" s="1"/>
  <c r="K574" i="33" a="1"/>
  <c r="K574" i="33" s="1"/>
  <c r="O620" i="33" a="1"/>
  <c r="O620" i="33" s="1"/>
  <c r="E161" i="33" a="1"/>
  <c r="E161" i="33" s="1"/>
  <c r="E159" i="33" a="1"/>
  <c r="E159" i="33" s="1"/>
  <c r="I159" i="33" a="1"/>
  <c r="I159" i="33" s="1"/>
  <c r="L516" i="33" a="1"/>
  <c r="L516" i="33" s="1"/>
  <c r="G145" i="33" a="1"/>
  <c r="G145" i="33" s="1"/>
  <c r="L145" i="33" a="1"/>
  <c r="L145" i="33" s="1"/>
  <c r="J135" i="33" a="1"/>
  <c r="J135" i="33" s="1"/>
  <c r="K65" i="34" a="1"/>
  <c r="K65" i="34" s="1"/>
  <c r="O148" i="33" a="1"/>
  <c r="O148" i="33" s="1"/>
  <c r="D148" i="33" a="1"/>
  <c r="D148" i="33" s="1"/>
  <c r="N148" i="33" a="1"/>
  <c r="N148" i="33" s="1"/>
  <c r="K148" i="33" a="1"/>
  <c r="K148" i="33" s="1"/>
  <c r="M148" i="33" a="1"/>
  <c r="M148" i="33" s="1"/>
  <c r="L148" i="33" a="1"/>
  <c r="L148" i="33" s="1"/>
  <c r="K56" i="34" a="1"/>
  <c r="K56" i="34" s="1"/>
  <c r="N139" i="33" a="1"/>
  <c r="N139" i="33" s="1"/>
  <c r="C139" i="33" a="1"/>
  <c r="C139" i="33" s="1"/>
  <c r="D139" i="33" a="1"/>
  <c r="D139" i="33" s="1"/>
  <c r="E139" i="33" a="1"/>
  <c r="E139" i="33" s="1"/>
  <c r="J139" i="33" a="1"/>
  <c r="J139" i="33" s="1"/>
  <c r="O139" i="33" a="1"/>
  <c r="O139" i="33" s="1"/>
  <c r="L139" i="33" a="1"/>
  <c r="L139" i="33" s="1"/>
  <c r="P139" i="33" a="1"/>
  <c r="P139" i="33" s="1"/>
  <c r="M139" i="33" a="1"/>
  <c r="M139" i="33" s="1"/>
  <c r="K639" i="34" a="1"/>
  <c r="K639" i="34" s="1"/>
  <c r="P722" i="33" a="1"/>
  <c r="P722" i="33" s="1"/>
  <c r="N722" i="33" a="1"/>
  <c r="N722" i="33" s="1"/>
  <c r="E722" i="33" a="1"/>
  <c r="E722" i="33" s="1"/>
  <c r="G722" i="33" a="1"/>
  <c r="G722" i="33" s="1"/>
  <c r="M722" i="33" a="1"/>
  <c r="M722" i="33" s="1"/>
  <c r="I722" i="33" a="1"/>
  <c r="I722" i="33" s="1"/>
  <c r="L722" i="33" a="1"/>
  <c r="L722" i="33" s="1"/>
  <c r="K191" i="34" a="1"/>
  <c r="K191" i="34" s="1"/>
  <c r="L274" i="33" a="1"/>
  <c r="L274" i="33" s="1"/>
  <c r="G274" i="33" a="1"/>
  <c r="G274" i="33" s="1"/>
  <c r="J274" i="33" a="1"/>
  <c r="J274" i="33" s="1"/>
  <c r="E274" i="33" a="1"/>
  <c r="E274" i="33" s="1"/>
  <c r="C274" i="33" a="1"/>
  <c r="C274" i="33" s="1"/>
  <c r="I274" i="33" a="1"/>
  <c r="I274" i="33" s="1"/>
  <c r="K518" i="34" a="1"/>
  <c r="K518" i="34" s="1"/>
  <c r="G601" i="33" a="1"/>
  <c r="G601" i="33" s="1"/>
  <c r="M601" i="33" a="1"/>
  <c r="M601" i="33" s="1"/>
  <c r="D601" i="33" a="1"/>
  <c r="D601" i="33" s="1"/>
  <c r="O601" i="33" a="1"/>
  <c r="O601" i="33" s="1"/>
  <c r="N601" i="33" a="1"/>
  <c r="N601" i="33" s="1"/>
  <c r="K601" i="33" a="1"/>
  <c r="K601" i="33" s="1"/>
  <c r="L601" i="33" a="1"/>
  <c r="L601" i="33" s="1"/>
  <c r="K229" i="34" a="1"/>
  <c r="K229" i="34" s="1"/>
  <c r="G312" i="33" a="1"/>
  <c r="G312" i="33" s="1"/>
  <c r="E312" i="33" a="1"/>
  <c r="E312" i="33" s="1"/>
  <c r="O312" i="33" a="1"/>
  <c r="O312" i="33" s="1"/>
  <c r="C312" i="33" a="1"/>
  <c r="C312" i="33" s="1"/>
  <c r="D312" i="33" a="1"/>
  <c r="D312" i="33" s="1"/>
  <c r="M312" i="33" a="1"/>
  <c r="M312" i="33" s="1"/>
  <c r="L312" i="33" a="1"/>
  <c r="L312" i="33" s="1"/>
  <c r="K375" i="34" a="1"/>
  <c r="K375" i="34" s="1"/>
  <c r="P458" i="33" a="1"/>
  <c r="P458" i="33" s="1"/>
  <c r="C458" i="33" a="1"/>
  <c r="C458" i="33" s="1"/>
  <c r="J458" i="33" a="1"/>
  <c r="J458" i="33" s="1"/>
  <c r="M458" i="33" a="1"/>
  <c r="M458" i="33" s="1"/>
  <c r="N458" i="33" a="1"/>
  <c r="N458" i="33" s="1"/>
  <c r="L458" i="33" a="1"/>
  <c r="L458" i="33" s="1"/>
  <c r="D458" i="33" a="1"/>
  <c r="D458" i="33" s="1"/>
  <c r="G458" i="33" a="1"/>
  <c r="G458" i="33" s="1"/>
  <c r="O458" i="33" a="1"/>
  <c r="O458" i="33" s="1"/>
  <c r="K176" i="34" a="1"/>
  <c r="K176" i="34" s="1"/>
  <c r="N259" i="33" a="1"/>
  <c r="N259" i="33" s="1"/>
  <c r="G259" i="33" a="1"/>
  <c r="G259" i="33" s="1"/>
  <c r="D259" i="33" a="1"/>
  <c r="D259" i="33" s="1"/>
  <c r="E259" i="33" a="1"/>
  <c r="E259" i="33" s="1"/>
  <c r="O259" i="33" a="1"/>
  <c r="O259" i="33" s="1"/>
  <c r="J259" i="33" a="1"/>
  <c r="J259" i="33" s="1"/>
  <c r="P259" i="33" a="1"/>
  <c r="P259" i="33" s="1"/>
  <c r="M259" i="33" a="1"/>
  <c r="M259" i="33" s="1"/>
  <c r="C259" i="33" a="1"/>
  <c r="C259" i="33" s="1"/>
  <c r="L259" i="33" a="1"/>
  <c r="L259" i="33" s="1"/>
  <c r="K84" i="34" a="1"/>
  <c r="K84" i="34" s="1"/>
  <c r="J167" i="33" a="1"/>
  <c r="J167" i="33" s="1"/>
  <c r="L167" i="33" a="1"/>
  <c r="L167" i="33" s="1"/>
  <c r="O167" i="33" a="1"/>
  <c r="O167" i="33" s="1"/>
  <c r="I167" i="33" a="1"/>
  <c r="I167" i="33" s="1"/>
  <c r="G167" i="33" a="1"/>
  <c r="G167" i="33" s="1"/>
  <c r="N167" i="33" a="1"/>
  <c r="N167" i="33" s="1"/>
  <c r="D167" i="33" a="1"/>
  <c r="D167" i="33" s="1"/>
  <c r="K484" i="34" a="1"/>
  <c r="K484" i="34" s="1"/>
  <c r="K567" i="33" a="1"/>
  <c r="K567" i="33" s="1"/>
  <c r="O567" i="33" a="1"/>
  <c r="O567" i="33" s="1"/>
  <c r="L567" i="33" a="1"/>
  <c r="L567" i="33" s="1"/>
  <c r="C567" i="33" a="1"/>
  <c r="C567" i="33" s="1"/>
  <c r="P567" i="33" a="1"/>
  <c r="P567" i="33" s="1"/>
  <c r="I567" i="33" a="1"/>
  <c r="I567" i="33" s="1"/>
  <c r="K168" i="34" a="1"/>
  <c r="K168" i="34" s="1"/>
  <c r="J251" i="33" a="1"/>
  <c r="J251" i="33" s="1"/>
  <c r="L251" i="33" a="1"/>
  <c r="L251" i="33" s="1"/>
  <c r="K251" i="33" a="1"/>
  <c r="K251" i="33" s="1"/>
  <c r="C251" i="33" a="1"/>
  <c r="C251" i="33" s="1"/>
  <c r="E251" i="33" a="1"/>
  <c r="E251" i="33" s="1"/>
  <c r="G251" i="33" a="1"/>
  <c r="G251" i="33" s="1"/>
  <c r="I251" i="33" a="1"/>
  <c r="I251" i="33" s="1"/>
  <c r="K66" i="34" a="1"/>
  <c r="K66" i="34" s="1"/>
  <c r="N149" i="33" a="1"/>
  <c r="N149" i="33" s="1"/>
  <c r="E149" i="33" a="1"/>
  <c r="E149" i="33" s="1"/>
  <c r="O149" i="33" a="1"/>
  <c r="O149" i="33" s="1"/>
  <c r="K149" i="33" a="1"/>
  <c r="K149" i="33" s="1"/>
  <c r="C149" i="33" a="1"/>
  <c r="C149" i="33" s="1"/>
  <c r="L149" i="33" a="1"/>
  <c r="L149" i="33" s="1"/>
  <c r="K470" i="34" a="1"/>
  <c r="K470" i="34" s="1"/>
  <c r="C553" i="33" a="1"/>
  <c r="C553" i="33" s="1"/>
  <c r="L553" i="33" a="1"/>
  <c r="L553" i="33" s="1"/>
  <c r="I553" i="33" a="1"/>
  <c r="I553" i="33" s="1"/>
  <c r="M553" i="33" a="1"/>
  <c r="M553" i="33" s="1"/>
  <c r="P553" i="33" a="1"/>
  <c r="P553" i="33" s="1"/>
  <c r="G553" i="33" a="1"/>
  <c r="G553" i="33" s="1"/>
  <c r="N553" i="33" a="1"/>
  <c r="N553" i="33" s="1"/>
  <c r="K392" i="34" a="1"/>
  <c r="K392" i="34" s="1"/>
  <c r="O475" i="33" a="1"/>
  <c r="O475" i="33" s="1"/>
  <c r="L475" i="33" a="1"/>
  <c r="L475" i="33" s="1"/>
  <c r="I475" i="33" a="1"/>
  <c r="I475" i="33" s="1"/>
  <c r="C475" i="33" a="1"/>
  <c r="C475" i="33" s="1"/>
  <c r="G475" i="33" a="1"/>
  <c r="G475" i="33" s="1"/>
  <c r="J475" i="33" a="1"/>
  <c r="J475" i="33" s="1"/>
  <c r="D475" i="33" a="1"/>
  <c r="D475" i="33" s="1"/>
  <c r="N475" i="33" a="1"/>
  <c r="N475" i="33" s="1"/>
  <c r="P475" i="33" a="1"/>
  <c r="P475" i="33" s="1"/>
  <c r="K397" i="34" a="1"/>
  <c r="K397" i="34" s="1"/>
  <c r="I480" i="33" a="1"/>
  <c r="I480" i="33" s="1"/>
  <c r="D480" i="33" a="1"/>
  <c r="D480" i="33" s="1"/>
  <c r="L480" i="33" a="1"/>
  <c r="L480" i="33" s="1"/>
  <c r="K480" i="33" a="1"/>
  <c r="K480" i="33" s="1"/>
  <c r="N480" i="33" a="1"/>
  <c r="N480" i="33" s="1"/>
  <c r="J480" i="33" a="1"/>
  <c r="J480" i="33" s="1"/>
  <c r="K485" i="34" a="1"/>
  <c r="K485" i="34" s="1"/>
  <c r="I568" i="33" a="1"/>
  <c r="I568" i="33" s="1"/>
  <c r="C568" i="33" a="1"/>
  <c r="C568" i="33" s="1"/>
  <c r="J568" i="33" a="1"/>
  <c r="J568" i="33" s="1"/>
  <c r="O568" i="33" a="1"/>
  <c r="O568" i="33" s="1"/>
  <c r="P568" i="33" a="1"/>
  <c r="P568" i="33" s="1"/>
  <c r="K210" i="34" a="1"/>
  <c r="K210" i="34" s="1"/>
  <c r="N293" i="33" a="1"/>
  <c r="N293" i="33" s="1"/>
  <c r="K293" i="33" a="1"/>
  <c r="K293" i="33" s="1"/>
  <c r="E293" i="33" a="1"/>
  <c r="E293" i="33" s="1"/>
  <c r="I293" i="33" a="1"/>
  <c r="I293" i="33" s="1"/>
  <c r="J293" i="33" a="1"/>
  <c r="J293" i="33" s="1"/>
  <c r="C293" i="33" a="1"/>
  <c r="C293" i="33" s="1"/>
  <c r="L293" i="33" a="1"/>
  <c r="L293" i="33" s="1"/>
  <c r="D293" i="33" a="1"/>
  <c r="D293" i="33" s="1"/>
  <c r="O293" i="33" a="1"/>
  <c r="O293" i="33" s="1"/>
  <c r="K420" i="34" a="1"/>
  <c r="K420" i="34" s="1"/>
  <c r="I503" i="33" a="1"/>
  <c r="I503" i="33" s="1"/>
  <c r="K503" i="33" a="1"/>
  <c r="K503" i="33" s="1"/>
  <c r="P503" i="33" a="1"/>
  <c r="P503" i="33" s="1"/>
  <c r="L503" i="33" a="1"/>
  <c r="L503" i="33" s="1"/>
  <c r="J503" i="33" a="1"/>
  <c r="J503" i="33" s="1"/>
  <c r="N503" i="33" a="1"/>
  <c r="N503" i="33" s="1"/>
  <c r="G503" i="33" a="1"/>
  <c r="G503" i="33" s="1"/>
  <c r="O503" i="33" a="1"/>
  <c r="O503" i="33" s="1"/>
  <c r="E503" i="33" a="1"/>
  <c r="E503" i="33" s="1"/>
  <c r="D503" i="33" a="1"/>
  <c r="D503" i="33" s="1"/>
  <c r="K376" i="34" a="1"/>
  <c r="K376" i="34" s="1"/>
  <c r="E459" i="33" a="1"/>
  <c r="E459" i="33" s="1"/>
  <c r="N459" i="33" a="1"/>
  <c r="N459" i="33" s="1"/>
  <c r="L459" i="33" a="1"/>
  <c r="L459" i="33" s="1"/>
  <c r="J459" i="33" a="1"/>
  <c r="J459" i="33" s="1"/>
  <c r="I459" i="33" a="1"/>
  <c r="I459" i="33" s="1"/>
  <c r="M459" i="33" a="1"/>
  <c r="M459" i="33" s="1"/>
  <c r="K459" i="33" a="1"/>
  <c r="K459" i="33" s="1"/>
  <c r="D459" i="33" a="1"/>
  <c r="D459" i="33" s="1"/>
  <c r="C459" i="33" a="1"/>
  <c r="C459" i="33" s="1"/>
  <c r="O459" i="33" a="1"/>
  <c r="O459" i="33" s="1"/>
  <c r="G459" i="33" a="1"/>
  <c r="G459" i="33" s="1"/>
  <c r="K607" i="34" a="1"/>
  <c r="K607" i="34" s="1"/>
  <c r="L690" i="33" a="1"/>
  <c r="L690" i="33" s="1"/>
  <c r="C690" i="33" a="1"/>
  <c r="C690" i="33" s="1"/>
  <c r="I690" i="33" a="1"/>
  <c r="I690" i="33" s="1"/>
  <c r="N690" i="33" a="1"/>
  <c r="N690" i="33" s="1"/>
  <c r="P690" i="33" a="1"/>
  <c r="P690" i="33" s="1"/>
  <c r="D690" i="33" a="1"/>
  <c r="D690" i="33" s="1"/>
  <c r="G690" i="33" a="1"/>
  <c r="G690" i="33" s="1"/>
  <c r="K224" i="34" a="1"/>
  <c r="K224" i="34" s="1"/>
  <c r="N307" i="33" a="1"/>
  <c r="N307" i="33" s="1"/>
  <c r="K307" i="33" a="1"/>
  <c r="K307" i="33" s="1"/>
  <c r="L307" i="33" a="1"/>
  <c r="L307" i="33" s="1"/>
  <c r="I307" i="33" a="1"/>
  <c r="I307" i="33" s="1"/>
  <c r="C307" i="33" a="1"/>
  <c r="C307" i="33" s="1"/>
  <c r="E307" i="33" a="1"/>
  <c r="E307" i="33" s="1"/>
  <c r="J307" i="33" a="1"/>
  <c r="J307" i="33" s="1"/>
  <c r="P307" i="33" a="1"/>
  <c r="P307" i="33" s="1"/>
  <c r="M307" i="33" a="1"/>
  <c r="M307" i="33" s="1"/>
  <c r="G307" i="33" a="1"/>
  <c r="G307" i="33" s="1"/>
  <c r="D307" i="33" a="1"/>
  <c r="D307" i="33" s="1"/>
  <c r="D97" i="33" a="1"/>
  <c r="D97" i="33" s="1"/>
  <c r="K14" i="34" a="1"/>
  <c r="K14" i="34" s="1"/>
  <c r="P97" i="33" a="1"/>
  <c r="P97" i="33" s="1"/>
  <c r="O97" i="33" a="1"/>
  <c r="O97" i="33" s="1"/>
  <c r="C97" i="33" a="1"/>
  <c r="C97" i="33" s="1"/>
  <c r="N97" i="33" a="1"/>
  <c r="N97" i="33" s="1"/>
  <c r="K355" i="34" a="1"/>
  <c r="K355" i="34" s="1"/>
  <c r="K438" i="33" a="1"/>
  <c r="K438" i="33" s="1"/>
  <c r="J438" i="33" a="1"/>
  <c r="J438" i="33" s="1"/>
  <c r="M438" i="33" a="1"/>
  <c r="M438" i="33" s="1"/>
  <c r="G438" i="33" a="1"/>
  <c r="G438" i="33" s="1"/>
  <c r="E438" i="33" a="1"/>
  <c r="E438" i="33" s="1"/>
  <c r="L438" i="33" a="1"/>
  <c r="L438" i="33" s="1"/>
  <c r="D438" i="33" a="1"/>
  <c r="D438" i="33" s="1"/>
  <c r="K197" i="34" a="1"/>
  <c r="K197" i="34" s="1"/>
  <c r="K280" i="33" a="1"/>
  <c r="K280" i="33" s="1"/>
  <c r="M280" i="33" a="1"/>
  <c r="M280" i="33" s="1"/>
  <c r="J280" i="33" a="1"/>
  <c r="J280" i="33" s="1"/>
  <c r="I280" i="33" a="1"/>
  <c r="I280" i="33" s="1"/>
  <c r="G280" i="33" a="1"/>
  <c r="G280" i="33" s="1"/>
  <c r="C280" i="33" a="1"/>
  <c r="C280" i="33" s="1"/>
  <c r="E280" i="33" a="1"/>
  <c r="E280" i="33" s="1"/>
  <c r="N280" i="33" a="1"/>
  <c r="N280" i="33" s="1"/>
  <c r="P280" i="33" a="1"/>
  <c r="P280" i="33" s="1"/>
  <c r="O280" i="33" a="1"/>
  <c r="O280" i="33" s="1"/>
  <c r="K467" i="34" a="1"/>
  <c r="K467" i="34" s="1"/>
  <c r="G550" i="33" a="1"/>
  <c r="G550" i="33" s="1"/>
  <c r="M550" i="33" a="1"/>
  <c r="M550" i="33" s="1"/>
  <c r="E550" i="33" a="1"/>
  <c r="E550" i="33" s="1"/>
  <c r="K550" i="33" a="1"/>
  <c r="K550" i="33" s="1"/>
  <c r="N550" i="33" a="1"/>
  <c r="N550" i="33" s="1"/>
  <c r="J550" i="33" a="1"/>
  <c r="J550" i="33" s="1"/>
  <c r="D550" i="33" a="1"/>
  <c r="D550" i="33" s="1"/>
  <c r="K275" i="34" a="1"/>
  <c r="K275" i="34" s="1"/>
  <c r="J358" i="33" a="1"/>
  <c r="J358" i="33" s="1"/>
  <c r="L358" i="33" a="1"/>
  <c r="L358" i="33" s="1"/>
  <c r="C358" i="33" a="1"/>
  <c r="C358" i="33" s="1"/>
  <c r="K358" i="33" a="1"/>
  <c r="K358" i="33" s="1"/>
  <c r="I358" i="33" a="1"/>
  <c r="I358" i="33" s="1"/>
  <c r="G358" i="33" a="1"/>
  <c r="G358" i="33" s="1"/>
  <c r="M358" i="33" a="1"/>
  <c r="M358" i="33" s="1"/>
  <c r="D358" i="33" a="1"/>
  <c r="D358" i="33" s="1"/>
  <c r="K487" i="34" a="1"/>
  <c r="K487" i="34" s="1"/>
  <c r="K570" i="33" a="1"/>
  <c r="K570" i="33" s="1"/>
  <c r="G570" i="33" a="1"/>
  <c r="G570" i="33" s="1"/>
  <c r="I570" i="33" a="1"/>
  <c r="I570" i="33" s="1"/>
  <c r="E570" i="33" a="1"/>
  <c r="E570" i="33" s="1"/>
  <c r="M570" i="33" a="1"/>
  <c r="M570" i="33" s="1"/>
  <c r="C570" i="33" a="1"/>
  <c r="C570" i="33" s="1"/>
  <c r="J570" i="33" a="1"/>
  <c r="J570" i="33" s="1"/>
  <c r="D570" i="33" a="1"/>
  <c r="D570" i="33" s="1"/>
  <c r="N570" i="33" a="1"/>
  <c r="N570" i="33" s="1"/>
  <c r="P570" i="33" a="1"/>
  <c r="P570" i="33" s="1"/>
  <c r="O570" i="33" a="1"/>
  <c r="O570" i="33" s="1"/>
  <c r="K411" i="34" a="1"/>
  <c r="K411" i="34" s="1"/>
  <c r="C494" i="33" a="1"/>
  <c r="C494" i="33" s="1"/>
  <c r="N494" i="33" a="1"/>
  <c r="N494" i="33" s="1"/>
  <c r="I494" i="33" a="1"/>
  <c r="I494" i="33" s="1"/>
  <c r="J494" i="33" a="1"/>
  <c r="J494" i="33" s="1"/>
  <c r="P494" i="33" a="1"/>
  <c r="P494" i="33" s="1"/>
  <c r="G494" i="33" a="1"/>
  <c r="G494" i="33" s="1"/>
  <c r="D494" i="33" a="1"/>
  <c r="D494" i="33" s="1"/>
  <c r="O494" i="33" a="1"/>
  <c r="O494" i="33" s="1"/>
  <c r="K494" i="33" a="1"/>
  <c r="K494" i="33" s="1"/>
  <c r="E494" i="33" a="1"/>
  <c r="E494" i="33" s="1"/>
  <c r="K214" i="34" a="1"/>
  <c r="K214" i="34" s="1"/>
  <c r="M297" i="33" a="1"/>
  <c r="M297" i="33" s="1"/>
  <c r="P297" i="33" a="1"/>
  <c r="P297" i="33" s="1"/>
  <c r="E297" i="33" a="1"/>
  <c r="E297" i="33" s="1"/>
  <c r="C297" i="33" a="1"/>
  <c r="C297" i="33" s="1"/>
  <c r="K297" i="33" a="1"/>
  <c r="K297" i="33" s="1"/>
  <c r="L297" i="33" a="1"/>
  <c r="L297" i="33" s="1"/>
  <c r="J297" i="33" a="1"/>
  <c r="J297" i="33" s="1"/>
  <c r="G297" i="33" a="1"/>
  <c r="G297" i="33" s="1"/>
  <c r="O297" i="33" a="1"/>
  <c r="O297" i="33" s="1"/>
  <c r="D297" i="33" a="1"/>
  <c r="D297" i="33" s="1"/>
  <c r="K97" i="34" a="1"/>
  <c r="K97" i="34" s="1"/>
  <c r="M180" i="33" a="1"/>
  <c r="M180" i="33" s="1"/>
  <c r="C180" i="33" a="1"/>
  <c r="C180" i="33" s="1"/>
  <c r="E180" i="33" a="1"/>
  <c r="E180" i="33" s="1"/>
  <c r="L180" i="33" a="1"/>
  <c r="L180" i="33" s="1"/>
  <c r="P180" i="33" a="1"/>
  <c r="P180" i="33" s="1"/>
  <c r="K180" i="33" a="1"/>
  <c r="K180" i="33" s="1"/>
  <c r="I180" i="33" a="1"/>
  <c r="I180" i="33" s="1"/>
  <c r="O180" i="33" a="1"/>
  <c r="O180" i="33" s="1"/>
  <c r="N180" i="33" a="1"/>
  <c r="N180" i="33" s="1"/>
  <c r="G180" i="33" a="1"/>
  <c r="G180" i="33" s="1"/>
  <c r="D105" i="33" a="1"/>
  <c r="D105" i="33" s="1"/>
  <c r="K22" i="34" a="1"/>
  <c r="K22" i="34" s="1"/>
  <c r="K195" i="34" a="1"/>
  <c r="K195" i="34" s="1"/>
  <c r="P278" i="33" a="1"/>
  <c r="P278" i="33" s="1"/>
  <c r="O278" i="33" a="1"/>
  <c r="O278" i="33" s="1"/>
  <c r="M278" i="33" a="1"/>
  <c r="M278" i="33" s="1"/>
  <c r="L278" i="33" a="1"/>
  <c r="L278" i="33" s="1"/>
  <c r="K278" i="33" a="1"/>
  <c r="K278" i="33" s="1"/>
  <c r="I278" i="33" a="1"/>
  <c r="I278" i="33" s="1"/>
  <c r="C278" i="33" a="1"/>
  <c r="C278" i="33" s="1"/>
  <c r="G278" i="33" a="1"/>
  <c r="G278" i="33" s="1"/>
  <c r="J278" i="33" a="1"/>
  <c r="J278" i="33" s="1"/>
  <c r="E278" i="33" a="1"/>
  <c r="E278" i="33" s="1"/>
  <c r="N278" i="33" a="1"/>
  <c r="N278" i="33" s="1"/>
  <c r="K345" i="34" a="1"/>
  <c r="K345" i="34" s="1"/>
  <c r="K428" i="33" a="1"/>
  <c r="K428" i="33" s="1"/>
  <c r="C428" i="33" a="1"/>
  <c r="C428" i="33" s="1"/>
  <c r="J428" i="33" a="1"/>
  <c r="J428" i="33" s="1"/>
  <c r="P428" i="33" a="1"/>
  <c r="P428" i="33" s="1"/>
  <c r="O428" i="33" a="1"/>
  <c r="O428" i="33" s="1"/>
  <c r="N428" i="33" a="1"/>
  <c r="N428" i="33" s="1"/>
  <c r="D428" i="33" a="1"/>
  <c r="D428" i="33" s="1"/>
  <c r="M428" i="33" a="1"/>
  <c r="M428" i="33" s="1"/>
  <c r="K124" i="34" a="1"/>
  <c r="K124" i="34" s="1"/>
  <c r="O207" i="33" a="1"/>
  <c r="O207" i="33" s="1"/>
  <c r="N207" i="33" a="1"/>
  <c r="N207" i="33" s="1"/>
  <c r="G207" i="33" a="1"/>
  <c r="G207" i="33" s="1"/>
  <c r="J207" i="33" a="1"/>
  <c r="J207" i="33" s="1"/>
  <c r="K207" i="33" a="1"/>
  <c r="K207" i="33" s="1"/>
  <c r="I207" i="33" a="1"/>
  <c r="I207" i="33" s="1"/>
  <c r="L207" i="33" a="1"/>
  <c r="L207" i="33" s="1"/>
  <c r="D207" i="33" a="1"/>
  <c r="D207" i="33" s="1"/>
  <c r="P207" i="33" a="1"/>
  <c r="P207" i="33" s="1"/>
  <c r="K166" i="34" a="1"/>
  <c r="K166" i="34" s="1"/>
  <c r="O249" i="33" a="1"/>
  <c r="O249" i="33" s="1"/>
  <c r="N249" i="33" a="1"/>
  <c r="N249" i="33" s="1"/>
  <c r="D249" i="33" a="1"/>
  <c r="D249" i="33" s="1"/>
  <c r="J249" i="33" a="1"/>
  <c r="J249" i="33" s="1"/>
  <c r="L249" i="33" a="1"/>
  <c r="L249" i="33" s="1"/>
  <c r="G249" i="33" a="1"/>
  <c r="G249" i="33" s="1"/>
  <c r="K249" i="33" a="1"/>
  <c r="K249" i="33" s="1"/>
  <c r="E249" i="33" a="1"/>
  <c r="E249" i="33" s="1"/>
  <c r="P249" i="33" a="1"/>
  <c r="P249" i="33" s="1"/>
  <c r="K20" i="34" a="1"/>
  <c r="K20" i="34" s="1"/>
  <c r="I103" i="33" a="1"/>
  <c r="I103" i="33" s="1"/>
  <c r="D103" i="33" a="1"/>
  <c r="D103" i="33" s="1"/>
  <c r="P103" i="33" a="1"/>
  <c r="P103" i="33" s="1"/>
  <c r="N103" i="33" a="1"/>
  <c r="N103" i="33" s="1"/>
  <c r="C103" i="33" a="1"/>
  <c r="C103" i="33" s="1"/>
  <c r="K331" i="34" a="1"/>
  <c r="K331" i="34" s="1"/>
  <c r="O414" i="33" a="1"/>
  <c r="O414" i="33" s="1"/>
  <c r="L414" i="33" a="1"/>
  <c r="L414" i="33" s="1"/>
  <c r="D414" i="33" a="1"/>
  <c r="D414" i="33" s="1"/>
  <c r="N414" i="33" a="1"/>
  <c r="N414" i="33" s="1"/>
  <c r="K414" i="33" a="1"/>
  <c r="K414" i="33" s="1"/>
  <c r="G414" i="33" a="1"/>
  <c r="G414" i="33" s="1"/>
  <c r="I414" i="33" a="1"/>
  <c r="I414" i="33" s="1"/>
  <c r="J414" i="33" a="1"/>
  <c r="J414" i="33" s="1"/>
  <c r="M414" i="33" a="1"/>
  <c r="M414" i="33" s="1"/>
  <c r="K48" i="34" a="1"/>
  <c r="K48" i="34" s="1"/>
  <c r="L131" i="33" a="1"/>
  <c r="L131" i="33" s="1"/>
  <c r="J131" i="33" a="1"/>
  <c r="J131" i="33" s="1"/>
  <c r="P131" i="33" a="1"/>
  <c r="P131" i="33" s="1"/>
  <c r="N131" i="33" a="1"/>
  <c r="N131" i="33" s="1"/>
  <c r="C131" i="33" a="1"/>
  <c r="C131" i="33" s="1"/>
  <c r="I131" i="33" a="1"/>
  <c r="I131" i="33" s="1"/>
  <c r="K466" i="34" a="1"/>
  <c r="K466" i="34" s="1"/>
  <c r="C549" i="33" a="1"/>
  <c r="C549" i="33" s="1"/>
  <c r="D549" i="33" a="1"/>
  <c r="D549" i="33" s="1"/>
  <c r="O549" i="33" a="1"/>
  <c r="O549" i="33" s="1"/>
  <c r="G549" i="33" a="1"/>
  <c r="G549" i="33" s="1"/>
  <c r="L549" i="33" a="1"/>
  <c r="L549" i="33" s="1"/>
  <c r="M549" i="33" a="1"/>
  <c r="M549" i="33" s="1"/>
  <c r="K595" i="34" a="1"/>
  <c r="K595" i="34" s="1"/>
  <c r="M678" i="33" a="1"/>
  <c r="M678" i="33" s="1"/>
  <c r="J678" i="33" a="1"/>
  <c r="J678" i="33" s="1"/>
  <c r="E678" i="33" a="1"/>
  <c r="E678" i="33" s="1"/>
  <c r="D678" i="33" a="1"/>
  <c r="D678" i="33" s="1"/>
  <c r="N678" i="33" a="1"/>
  <c r="N678" i="33" s="1"/>
  <c r="O678" i="33" a="1"/>
  <c r="O678" i="33" s="1"/>
  <c r="K678" i="33" a="1"/>
  <c r="K678" i="33" s="1"/>
  <c r="K670" i="34" a="1"/>
  <c r="K670" i="34" s="1"/>
  <c r="O753" i="33" a="1"/>
  <c r="O753" i="33" s="1"/>
  <c r="P753" i="33" a="1"/>
  <c r="P753" i="33" s="1"/>
  <c r="E753" i="33" a="1"/>
  <c r="E753" i="33" s="1"/>
  <c r="N753" i="33" a="1"/>
  <c r="N753" i="33" s="1"/>
  <c r="K753" i="33" a="1"/>
  <c r="K753" i="33" s="1"/>
  <c r="G753" i="33" a="1"/>
  <c r="G753" i="33" s="1"/>
  <c r="D753" i="33" a="1"/>
  <c r="D753" i="33" s="1"/>
  <c r="J753" i="33" a="1"/>
  <c r="J753" i="33" s="1"/>
  <c r="K434" i="34" a="1"/>
  <c r="K434" i="34" s="1"/>
  <c r="O517" i="33" a="1"/>
  <c r="O517" i="33" s="1"/>
  <c r="G517" i="33" a="1"/>
  <c r="G517" i="33" s="1"/>
  <c r="P517" i="33" a="1"/>
  <c r="P517" i="33" s="1"/>
  <c r="C517" i="33" a="1"/>
  <c r="C517" i="33" s="1"/>
  <c r="M517" i="33" a="1"/>
  <c r="M517" i="33" s="1"/>
  <c r="N517" i="33" a="1"/>
  <c r="N517" i="33" s="1"/>
  <c r="K95" i="34" a="1"/>
  <c r="K95" i="34" s="1"/>
  <c r="D178" i="33" a="1"/>
  <c r="D178" i="33" s="1"/>
  <c r="N178" i="33" a="1"/>
  <c r="N178" i="33" s="1"/>
  <c r="J178" i="33" a="1"/>
  <c r="J178" i="33" s="1"/>
  <c r="M178" i="33" a="1"/>
  <c r="M178" i="33" s="1"/>
  <c r="O178" i="33" a="1"/>
  <c r="O178" i="33" s="1"/>
  <c r="L178" i="33" a="1"/>
  <c r="L178" i="33" s="1"/>
  <c r="G178" i="33" a="1"/>
  <c r="G178" i="33" s="1"/>
  <c r="K178" i="33" a="1"/>
  <c r="K178" i="33" s="1"/>
  <c r="K671" i="34" a="1"/>
  <c r="K671" i="34" s="1"/>
  <c r="P754" i="33" a="1"/>
  <c r="P754" i="33" s="1"/>
  <c r="G754" i="33" a="1"/>
  <c r="G754" i="33" s="1"/>
  <c r="E754" i="33" a="1"/>
  <c r="E754" i="33" s="1"/>
  <c r="D754" i="33" a="1"/>
  <c r="D754" i="33" s="1"/>
  <c r="M754" i="33" a="1"/>
  <c r="M754" i="33" s="1"/>
  <c r="C754" i="33" a="1"/>
  <c r="C754" i="33" s="1"/>
  <c r="I754" i="33" a="1"/>
  <c r="I754" i="33" s="1"/>
  <c r="O754" i="33" a="1"/>
  <c r="O754" i="33" s="1"/>
  <c r="K182" i="34" a="1"/>
  <c r="K182" i="34" s="1"/>
  <c r="G265" i="33" a="1"/>
  <c r="G265" i="33" s="1"/>
  <c r="E265" i="33" a="1"/>
  <c r="E265" i="33" s="1"/>
  <c r="N265" i="33" a="1"/>
  <c r="N265" i="33" s="1"/>
  <c r="L265" i="33" a="1"/>
  <c r="L265" i="33" s="1"/>
  <c r="O265" i="33" a="1"/>
  <c r="O265" i="33" s="1"/>
  <c r="D265" i="33" a="1"/>
  <c r="D265" i="33" s="1"/>
  <c r="M265" i="33" a="1"/>
  <c r="M265" i="33" s="1"/>
  <c r="K265" i="33" a="1"/>
  <c r="K265" i="33" s="1"/>
  <c r="K114" i="34" a="1"/>
  <c r="K114" i="34" s="1"/>
  <c r="N197" i="33" a="1"/>
  <c r="N197" i="33" s="1"/>
  <c r="O197" i="33" a="1"/>
  <c r="O197" i="33" s="1"/>
  <c r="E197" i="33" a="1"/>
  <c r="E197" i="33" s="1"/>
  <c r="L197" i="33" a="1"/>
  <c r="L197" i="33" s="1"/>
  <c r="D197" i="33" a="1"/>
  <c r="D197" i="33" s="1"/>
  <c r="C197" i="33" a="1"/>
  <c r="C197" i="33" s="1"/>
  <c r="K59" i="34" a="1"/>
  <c r="K59" i="34" s="1"/>
  <c r="G142" i="33" a="1"/>
  <c r="G142" i="33" s="1"/>
  <c r="P142" i="33" a="1"/>
  <c r="P142" i="33" s="1"/>
  <c r="E142" i="33" a="1"/>
  <c r="E142" i="33" s="1"/>
  <c r="D142" i="33" a="1"/>
  <c r="D142" i="33" s="1"/>
  <c r="L142" i="33" a="1"/>
  <c r="L142" i="33" s="1"/>
  <c r="K672" i="34" a="1"/>
  <c r="K672" i="34" s="1"/>
  <c r="K755" i="33" a="1"/>
  <c r="K755" i="33" s="1"/>
  <c r="J755" i="33" a="1"/>
  <c r="J755" i="33" s="1"/>
  <c r="P755" i="33" a="1"/>
  <c r="P755" i="33" s="1"/>
  <c r="G755" i="33" a="1"/>
  <c r="G755" i="33" s="1"/>
  <c r="O755" i="33" a="1"/>
  <c r="O755" i="33" s="1"/>
  <c r="C755" i="33" a="1"/>
  <c r="C755" i="33" s="1"/>
  <c r="K665" i="34" a="1"/>
  <c r="K665" i="34" s="1"/>
  <c r="P748" i="33" a="1"/>
  <c r="P748" i="33" s="1"/>
  <c r="K748" i="33" a="1"/>
  <c r="K748" i="33" s="1"/>
  <c r="L748" i="33" a="1"/>
  <c r="L748" i="33" s="1"/>
  <c r="E748" i="33" a="1"/>
  <c r="E748" i="33" s="1"/>
  <c r="I748" i="33" a="1"/>
  <c r="I748" i="33" s="1"/>
  <c r="K173" i="34" a="1"/>
  <c r="K173" i="34" s="1"/>
  <c r="N256" i="33" a="1"/>
  <c r="N256" i="33" s="1"/>
  <c r="M256" i="33" a="1"/>
  <c r="M256" i="33" s="1"/>
  <c r="D256" i="33" a="1"/>
  <c r="D256" i="33" s="1"/>
  <c r="K256" i="33" a="1"/>
  <c r="K256" i="33" s="1"/>
  <c r="O256" i="33" a="1"/>
  <c r="O256" i="33" s="1"/>
  <c r="G256" i="33" a="1"/>
  <c r="G256" i="33" s="1"/>
  <c r="I256" i="33" a="1"/>
  <c r="I256" i="33" s="1"/>
  <c r="E256" i="33" a="1"/>
  <c r="E256" i="33" s="1"/>
  <c r="P256" i="33" a="1"/>
  <c r="P256" i="33" s="1"/>
  <c r="K353" i="34" a="1"/>
  <c r="K353" i="34" s="1"/>
  <c r="P436" i="33" a="1"/>
  <c r="P436" i="33" s="1"/>
  <c r="G436" i="33" a="1"/>
  <c r="G436" i="33" s="1"/>
  <c r="I436" i="33" a="1"/>
  <c r="I436" i="33" s="1"/>
  <c r="J436" i="33" a="1"/>
  <c r="J436" i="33" s="1"/>
  <c r="O436" i="33" a="1"/>
  <c r="O436" i="33" s="1"/>
  <c r="E436" i="33" a="1"/>
  <c r="E436" i="33" s="1"/>
  <c r="K298" i="34" a="1"/>
  <c r="K298" i="34" s="1"/>
  <c r="E381" i="33" a="1"/>
  <c r="E381" i="33" s="1"/>
  <c r="D381" i="33" a="1"/>
  <c r="D381" i="33" s="1"/>
  <c r="P381" i="33" a="1"/>
  <c r="P381" i="33" s="1"/>
  <c r="K381" i="33" a="1"/>
  <c r="K381" i="33" s="1"/>
  <c r="O381" i="33" a="1"/>
  <c r="O381" i="33" s="1"/>
  <c r="J381" i="33" a="1"/>
  <c r="J381" i="33" s="1"/>
  <c r="N381" i="33" a="1"/>
  <c r="N381" i="33" s="1"/>
  <c r="K175" i="34" a="1"/>
  <c r="K175" i="34" s="1"/>
  <c r="J258" i="33" a="1"/>
  <c r="J258" i="33" s="1"/>
  <c r="O258" i="33" a="1"/>
  <c r="O258" i="33" s="1"/>
  <c r="M258" i="33" a="1"/>
  <c r="M258" i="33" s="1"/>
  <c r="G258" i="33" a="1"/>
  <c r="G258" i="33" s="1"/>
  <c r="K258" i="33" a="1"/>
  <c r="K258" i="33" s="1"/>
  <c r="E258" i="33" a="1"/>
  <c r="E258" i="33" s="1"/>
  <c r="P258" i="33" a="1"/>
  <c r="P258" i="33" s="1"/>
  <c r="D258" i="33" a="1"/>
  <c r="D258" i="33" s="1"/>
  <c r="I258" i="33" a="1"/>
  <c r="I258" i="33" s="1"/>
  <c r="K455" i="34" a="1"/>
  <c r="K455" i="34" s="1"/>
  <c r="N538" i="33" a="1"/>
  <c r="N538" i="33" s="1"/>
  <c r="L538" i="33" a="1"/>
  <c r="L538" i="33" s="1"/>
  <c r="D538" i="33" a="1"/>
  <c r="D538" i="33" s="1"/>
  <c r="K538" i="33" a="1"/>
  <c r="K538" i="33" s="1"/>
  <c r="I538" i="33" a="1"/>
  <c r="I538" i="33" s="1"/>
  <c r="G538" i="33" a="1"/>
  <c r="G538" i="33" s="1"/>
  <c r="C538" i="33" a="1"/>
  <c r="C538" i="33" s="1"/>
  <c r="J538" i="33" a="1"/>
  <c r="J538" i="33" s="1"/>
  <c r="E538" i="33" a="1"/>
  <c r="E538" i="33" s="1"/>
  <c r="K592" i="34" a="1"/>
  <c r="K592" i="34" s="1"/>
  <c r="M675" i="33" a="1"/>
  <c r="M675" i="33" s="1"/>
  <c r="O675" i="33" a="1"/>
  <c r="O675" i="33" s="1"/>
  <c r="J675" i="33" a="1"/>
  <c r="J675" i="33" s="1"/>
  <c r="D675" i="33" a="1"/>
  <c r="D675" i="33" s="1"/>
  <c r="P675" i="33" a="1"/>
  <c r="P675" i="33" s="1"/>
  <c r="L675" i="33" a="1"/>
  <c r="L675" i="33" s="1"/>
  <c r="G675" i="33" a="1"/>
  <c r="G675" i="33" s="1"/>
  <c r="K675" i="33" a="1"/>
  <c r="K675" i="33" s="1"/>
  <c r="C675" i="33" a="1"/>
  <c r="C675" i="33" s="1"/>
  <c r="K232" i="34" a="1"/>
  <c r="K232" i="34" s="1"/>
  <c r="K315" i="33" a="1"/>
  <c r="K315" i="33" s="1"/>
  <c r="G315" i="33" a="1"/>
  <c r="G315" i="33" s="1"/>
  <c r="J315" i="33" a="1"/>
  <c r="J315" i="33" s="1"/>
  <c r="C315" i="33" a="1"/>
  <c r="C315" i="33" s="1"/>
  <c r="N315" i="33" a="1"/>
  <c r="N315" i="33" s="1"/>
  <c r="I315" i="33" a="1"/>
  <c r="I315" i="33" s="1"/>
  <c r="D315" i="33" a="1"/>
  <c r="D315" i="33" s="1"/>
  <c r="O315" i="33" a="1"/>
  <c r="O315" i="33" s="1"/>
  <c r="K422" i="34" a="1"/>
  <c r="K422" i="34" s="1"/>
  <c r="E505" i="33" a="1"/>
  <c r="E505" i="33" s="1"/>
  <c r="G505" i="33" a="1"/>
  <c r="G505" i="33" s="1"/>
  <c r="L505" i="33" a="1"/>
  <c r="L505" i="33" s="1"/>
  <c r="K505" i="33" a="1"/>
  <c r="K505" i="33" s="1"/>
  <c r="J505" i="33" a="1"/>
  <c r="J505" i="33" s="1"/>
  <c r="P505" i="33" a="1"/>
  <c r="P505" i="33" s="1"/>
  <c r="M505" i="33" a="1"/>
  <c r="M505" i="33" s="1"/>
  <c r="I505" i="33" a="1"/>
  <c r="I505" i="33" s="1"/>
  <c r="D505" i="33" a="1"/>
  <c r="D505" i="33" s="1"/>
  <c r="C505" i="33" a="1"/>
  <c r="C505" i="33" s="1"/>
  <c r="K526" i="34" a="1"/>
  <c r="K526" i="34" s="1"/>
  <c r="J609" i="33" a="1"/>
  <c r="J609" i="33" s="1"/>
  <c r="K609" i="33" a="1"/>
  <c r="K609" i="33" s="1"/>
  <c r="P609" i="33" a="1"/>
  <c r="P609" i="33" s="1"/>
  <c r="I609" i="33" a="1"/>
  <c r="I609" i="33" s="1"/>
  <c r="G609" i="33" a="1"/>
  <c r="G609" i="33" s="1"/>
  <c r="E609" i="33" a="1"/>
  <c r="E609" i="33" s="1"/>
  <c r="O609" i="33" a="1"/>
  <c r="O609" i="33" s="1"/>
  <c r="C609" i="33" a="1"/>
  <c r="C609" i="33" s="1"/>
  <c r="D609" i="33" a="1"/>
  <c r="D609" i="33" s="1"/>
  <c r="L507" i="33" a="1"/>
  <c r="L507" i="33" s="1"/>
  <c r="N245" i="33" a="1"/>
  <c r="N245" i="33" s="1"/>
  <c r="M741" i="33" a="1"/>
  <c r="M741" i="33" s="1"/>
  <c r="P741" i="33" a="1"/>
  <c r="P741" i="33" s="1"/>
  <c r="K744" i="33" a="1"/>
  <c r="K744" i="33" s="1"/>
  <c r="C120" i="33" a="1"/>
  <c r="C120" i="33" s="1"/>
  <c r="D380" i="33" a="1"/>
  <c r="D380" i="33" s="1"/>
  <c r="C416" i="33" a="1"/>
  <c r="C416" i="33" s="1"/>
  <c r="M416" i="33" a="1"/>
  <c r="M416" i="33" s="1"/>
  <c r="N715" i="33" a="1"/>
  <c r="N715" i="33" s="1"/>
  <c r="O727" i="33" a="1"/>
  <c r="O727" i="33" s="1"/>
  <c r="K727" i="33" a="1"/>
  <c r="K727" i="33" s="1"/>
  <c r="E558" i="33" a="1"/>
  <c r="E558" i="33" s="1"/>
  <c r="N371" i="33" a="1"/>
  <c r="N371" i="33" s="1"/>
  <c r="L371" i="33" a="1"/>
  <c r="L371" i="33" s="1"/>
  <c r="M709" i="33" a="1"/>
  <c r="M709" i="33" s="1"/>
  <c r="L271" i="33" a="1"/>
  <c r="L271" i="33" s="1"/>
  <c r="N271" i="33" a="1"/>
  <c r="N271" i="33" s="1"/>
  <c r="O105" i="33" a="1"/>
  <c r="O105" i="33" s="1"/>
  <c r="D211" i="33" a="1"/>
  <c r="D211" i="33" s="1"/>
  <c r="K261" i="33" a="1"/>
  <c r="K261" i="33" s="1"/>
  <c r="L261" i="33" a="1"/>
  <c r="L261" i="33" s="1"/>
  <c r="I600" i="33" a="1"/>
  <c r="I600" i="33" s="1"/>
  <c r="J485" i="33" a="1"/>
  <c r="J485" i="33" s="1"/>
  <c r="K477" i="33" a="1"/>
  <c r="K477" i="33" s="1"/>
  <c r="C729" i="33" a="1"/>
  <c r="C729" i="33" s="1"/>
  <c r="M729" i="33" a="1"/>
  <c r="M729" i="33" s="1"/>
  <c r="D568" i="33" a="1"/>
  <c r="D568" i="33" s="1"/>
  <c r="N675" i="33" a="1"/>
  <c r="N675" i="33" s="1"/>
  <c r="P149" i="33" a="1"/>
  <c r="P149" i="33" s="1"/>
  <c r="E131" i="33" a="1"/>
  <c r="E131" i="33" s="1"/>
  <c r="K722" i="33" a="1"/>
  <c r="K722" i="33" s="1"/>
  <c r="D553" i="33" a="1"/>
  <c r="D553" i="33" s="1"/>
  <c r="I678" i="33" a="1"/>
  <c r="I678" i="33" s="1"/>
  <c r="C167" i="33" a="1"/>
  <c r="C167" i="33" s="1"/>
  <c r="M436" i="33" a="1"/>
  <c r="M436" i="33" s="1"/>
  <c r="L256" i="33" a="1"/>
  <c r="L256" i="33" s="1"/>
  <c r="K549" i="33" a="1"/>
  <c r="K549" i="33" s="1"/>
  <c r="M293" i="33" a="1"/>
  <c r="M293" i="33" s="1"/>
  <c r="C249" i="33" a="1"/>
  <c r="C249" i="33" s="1"/>
  <c r="L517" i="33" a="1"/>
  <c r="L517" i="33" s="1"/>
  <c r="M207" i="33" a="1"/>
  <c r="M207" i="33" s="1"/>
  <c r="J567" i="33" a="1"/>
  <c r="J567" i="33" s="1"/>
  <c r="J197" i="33" a="1"/>
  <c r="J197" i="33" s="1"/>
  <c r="P251" i="33" a="1"/>
  <c r="P251" i="33" s="1"/>
  <c r="I381" i="33" a="1"/>
  <c r="I381" i="33" s="1"/>
  <c r="E358" i="33" a="1"/>
  <c r="E358" i="33" s="1"/>
  <c r="N438" i="33" a="1"/>
  <c r="N438" i="33" s="1"/>
  <c r="J312" i="33" a="1"/>
  <c r="J312" i="33" s="1"/>
  <c r="L428" i="33" a="1"/>
  <c r="L428" i="33" s="1"/>
  <c r="C601" i="33" a="1"/>
  <c r="C601" i="33" s="1"/>
  <c r="K690" i="33" a="1"/>
  <c r="K690" i="33" s="1"/>
  <c r="M475" i="33" a="1"/>
  <c r="M475" i="33" s="1"/>
  <c r="M494" i="33" a="1"/>
  <c r="M494" i="33" s="1"/>
  <c r="L280" i="33" a="1"/>
  <c r="L280" i="33" s="1"/>
  <c r="K416" i="33" a="1"/>
  <c r="K416" i="33" s="1"/>
  <c r="M727" i="33" a="1"/>
  <c r="M727" i="33" s="1"/>
  <c r="K553" i="33" a="1"/>
  <c r="K553" i="33" s="1"/>
  <c r="M167" i="33" a="1"/>
  <c r="M167" i="33" s="1"/>
  <c r="M274" i="33" a="1"/>
  <c r="M274" i="33" s="1"/>
  <c r="L609" i="33" a="1"/>
  <c r="L609" i="33" s="1"/>
  <c r="C436" i="33" a="1"/>
  <c r="C436" i="33" s="1"/>
  <c r="P148" i="33" a="1"/>
  <c r="P148" i="33" s="1"/>
  <c r="J256" i="33" a="1"/>
  <c r="J256" i="33" s="1"/>
  <c r="K458" i="33" a="1"/>
  <c r="K458" i="33" s="1"/>
  <c r="G293" i="33" a="1"/>
  <c r="G293" i="33" s="1"/>
  <c r="I755" i="33" a="1"/>
  <c r="I755" i="33" s="1"/>
  <c r="O538" i="33" a="1"/>
  <c r="O538" i="33" s="1"/>
  <c r="L258" i="33" a="1"/>
  <c r="L258" i="33" s="1"/>
  <c r="D251" i="33" a="1"/>
  <c r="D251" i="33" s="1"/>
  <c r="M381" i="33" a="1"/>
  <c r="M381" i="33" s="1"/>
  <c r="P438" i="33" a="1"/>
  <c r="P438" i="33" s="1"/>
  <c r="P312" i="33" a="1"/>
  <c r="P312" i="33" s="1"/>
  <c r="E475" i="33" a="1"/>
  <c r="E475" i="33" s="1"/>
  <c r="M503" i="33" a="1"/>
  <c r="M503" i="33" s="1"/>
  <c r="G727" i="33" a="1"/>
  <c r="G727" i="33" s="1"/>
  <c r="N558" i="33" a="1"/>
  <c r="N558" i="33" s="1"/>
  <c r="N709" i="33" a="1"/>
  <c r="N709" i="33" s="1"/>
  <c r="M477" i="33" a="1"/>
  <c r="M477" i="33" s="1"/>
  <c r="O477" i="33" a="1"/>
  <c r="O477" i="33" s="1"/>
  <c r="I507" i="33" a="1"/>
  <c r="I507" i="33" s="1"/>
  <c r="D507" i="33" a="1"/>
  <c r="D507" i="33" s="1"/>
  <c r="P245" i="33" a="1"/>
  <c r="P245" i="33" s="1"/>
  <c r="I245" i="33" a="1"/>
  <c r="I245" i="33" s="1"/>
  <c r="L741" i="33" a="1"/>
  <c r="L741" i="33" s="1"/>
  <c r="J744" i="33" a="1"/>
  <c r="J744" i="33" s="1"/>
  <c r="E744" i="33" a="1"/>
  <c r="E744" i="33" s="1"/>
  <c r="N120" i="33" a="1"/>
  <c r="N120" i="33" s="1"/>
  <c r="L380" i="33" a="1"/>
  <c r="L380" i="33" s="1"/>
  <c r="N380" i="33" a="1"/>
  <c r="N380" i="33" s="1"/>
  <c r="E416" i="33" a="1"/>
  <c r="E416" i="33" s="1"/>
  <c r="L715" i="33" a="1"/>
  <c r="L715" i="33" s="1"/>
  <c r="D715" i="33" a="1"/>
  <c r="D715" i="33" s="1"/>
  <c r="P727" i="33" a="1"/>
  <c r="P727" i="33" s="1"/>
  <c r="L558" i="33" a="1"/>
  <c r="L558" i="33" s="1"/>
  <c r="I558" i="33" a="1"/>
  <c r="I558" i="33" s="1"/>
  <c r="J371" i="33" a="1"/>
  <c r="J371" i="33" s="1"/>
  <c r="G709" i="33" a="1"/>
  <c r="G709" i="33" s="1"/>
  <c r="K709" i="33" a="1"/>
  <c r="K709" i="33" s="1"/>
  <c r="M271" i="33" a="1"/>
  <c r="M271" i="33" s="1"/>
  <c r="P105" i="33" a="1"/>
  <c r="P105" i="33" s="1"/>
  <c r="K211" i="33" a="1"/>
  <c r="K211" i="33" s="1"/>
  <c r="C211" i="33" a="1"/>
  <c r="C211" i="33" s="1"/>
  <c r="G261" i="33" a="1"/>
  <c r="G261" i="33" s="1"/>
  <c r="N600" i="33" a="1"/>
  <c r="N600" i="33" s="1"/>
  <c r="G600" i="33" a="1"/>
  <c r="G600" i="33" s="1"/>
  <c r="K485" i="33" a="1"/>
  <c r="K485" i="33" s="1"/>
  <c r="D485" i="33" a="1"/>
  <c r="D485" i="33" s="1"/>
  <c r="P477" i="33" a="1"/>
  <c r="P477" i="33" s="1"/>
  <c r="E477" i="33" a="1"/>
  <c r="E477" i="33" s="1"/>
  <c r="J729" i="33" a="1"/>
  <c r="J729" i="33" s="1"/>
  <c r="O729" i="33" a="1"/>
  <c r="O729" i="33" s="1"/>
  <c r="N568" i="33" a="1"/>
  <c r="N568" i="33" s="1"/>
  <c r="P480" i="33" a="1"/>
  <c r="P480" i="33" s="1"/>
  <c r="G131" i="33" a="1"/>
  <c r="G131" i="33" s="1"/>
  <c r="P678" i="33" a="1"/>
  <c r="P678" i="33" s="1"/>
  <c r="P167" i="33" a="1"/>
  <c r="P167" i="33" s="1"/>
  <c r="O274" i="33" a="1"/>
  <c r="O274" i="33" s="1"/>
  <c r="N609" i="33" a="1"/>
  <c r="N609" i="33" s="1"/>
  <c r="K436" i="33" a="1"/>
  <c r="K436" i="33" s="1"/>
  <c r="J148" i="33" a="1"/>
  <c r="J148" i="33" s="1"/>
  <c r="J549" i="33" a="1"/>
  <c r="J549" i="33" s="1"/>
  <c r="I458" i="33" a="1"/>
  <c r="I458" i="33" s="1"/>
  <c r="N755" i="33" a="1"/>
  <c r="N755" i="33" s="1"/>
  <c r="M538" i="33" a="1"/>
  <c r="M538" i="33" s="1"/>
  <c r="E414" i="33" a="1"/>
  <c r="E414" i="33" s="1"/>
  <c r="D567" i="33" a="1"/>
  <c r="D567" i="33" s="1"/>
  <c r="N258" i="33" a="1"/>
  <c r="N258" i="33" s="1"/>
  <c r="I197" i="33" a="1"/>
  <c r="I197" i="33" s="1"/>
  <c r="N251" i="33" a="1"/>
  <c r="N251" i="33" s="1"/>
  <c r="G381" i="33" a="1"/>
  <c r="G381" i="33" s="1"/>
  <c r="P550" i="33" a="1"/>
  <c r="P550" i="33" s="1"/>
  <c r="E315" i="33" a="1"/>
  <c r="E315" i="33" s="1"/>
  <c r="I178" i="33" a="1"/>
  <c r="I178" i="33" s="1"/>
  <c r="I438" i="33" a="1"/>
  <c r="I438" i="33" s="1"/>
  <c r="N312" i="33" a="1"/>
  <c r="N312" i="33" s="1"/>
  <c r="J265" i="33" a="1"/>
  <c r="J265" i="33" s="1"/>
  <c r="C753" i="33" a="1"/>
  <c r="C753" i="33" s="1"/>
  <c r="O307" i="33" a="1"/>
  <c r="O307" i="33" s="1"/>
  <c r="D278" i="33" a="1"/>
  <c r="D278" i="33" s="1"/>
  <c r="C503" i="33" a="1"/>
  <c r="C503" i="33" s="1"/>
  <c r="C507" i="33" a="1"/>
  <c r="C507" i="33" s="1"/>
  <c r="M507" i="33" a="1"/>
  <c r="M507" i="33" s="1"/>
  <c r="G245" i="33" a="1"/>
  <c r="G245" i="33" s="1"/>
  <c r="C245" i="33" a="1"/>
  <c r="C245" i="33" s="1"/>
  <c r="O741" i="33" a="1"/>
  <c r="O741" i="33" s="1"/>
  <c r="M380" i="33" a="1"/>
  <c r="M380" i="33" s="1"/>
  <c r="I380" i="33" a="1"/>
  <c r="I380" i="33" s="1"/>
  <c r="O416" i="33" a="1"/>
  <c r="O416" i="33" s="1"/>
  <c r="O715" i="33" a="1"/>
  <c r="O715" i="33" s="1"/>
  <c r="M715" i="33" a="1"/>
  <c r="M715" i="33" s="1"/>
  <c r="E727" i="33" a="1"/>
  <c r="E727" i="33" s="1"/>
  <c r="M558" i="33" a="1"/>
  <c r="M558" i="33" s="1"/>
  <c r="C558" i="33" a="1"/>
  <c r="C558" i="33" s="1"/>
  <c r="I371" i="33" a="1"/>
  <c r="I371" i="33" s="1"/>
  <c r="I709" i="33" a="1"/>
  <c r="I709" i="33" s="1"/>
  <c r="O709" i="33" a="1"/>
  <c r="O709" i="33" s="1"/>
  <c r="E271" i="33" a="1"/>
  <c r="E271" i="33" s="1"/>
  <c r="L211" i="33" a="1"/>
  <c r="L211" i="33" s="1"/>
  <c r="I211" i="33" a="1"/>
  <c r="I211" i="33" s="1"/>
  <c r="E261" i="33" a="1"/>
  <c r="E261" i="33" s="1"/>
  <c r="K600" i="33" a="1"/>
  <c r="K600" i="33" s="1"/>
  <c r="P600" i="33" a="1"/>
  <c r="P600" i="33" s="1"/>
  <c r="D477" i="33" a="1"/>
  <c r="D477" i="33" s="1"/>
  <c r="N477" i="33" a="1"/>
  <c r="N477" i="33" s="1"/>
  <c r="K729" i="33" a="1"/>
  <c r="K729" i="33" s="1"/>
  <c r="K568" i="33" a="1"/>
  <c r="K568" i="33" s="1"/>
  <c r="E480" i="33" a="1"/>
  <c r="E480" i="33" s="1"/>
  <c r="G149" i="33" a="1"/>
  <c r="G149" i="33" s="1"/>
  <c r="G139" i="33" a="1"/>
  <c r="G139" i="33" s="1"/>
  <c r="E167" i="33" a="1"/>
  <c r="E167" i="33" s="1"/>
  <c r="P274" i="33" a="1"/>
  <c r="P274" i="33" s="1"/>
  <c r="N436" i="33" a="1"/>
  <c r="N436" i="33" s="1"/>
  <c r="E148" i="33" a="1"/>
  <c r="E148" i="33" s="1"/>
  <c r="N549" i="33" a="1"/>
  <c r="N549" i="33" s="1"/>
  <c r="E755" i="33" a="1"/>
  <c r="E755" i="33" s="1"/>
  <c r="D517" i="33" a="1"/>
  <c r="D517" i="33" s="1"/>
  <c r="P538" i="33" a="1"/>
  <c r="P538" i="33" s="1"/>
  <c r="E567" i="33" a="1"/>
  <c r="E567" i="33" s="1"/>
  <c r="K197" i="33" a="1"/>
  <c r="K197" i="33" s="1"/>
  <c r="K754" i="33" a="1"/>
  <c r="K754" i="33" s="1"/>
  <c r="C381" i="33" a="1"/>
  <c r="C381" i="33" s="1"/>
  <c r="I550" i="33" a="1"/>
  <c r="I550" i="33" s="1"/>
  <c r="L315" i="33" a="1"/>
  <c r="L315" i="33" s="1"/>
  <c r="P178" i="33" a="1"/>
  <c r="P178" i="33" s="1"/>
  <c r="K312" i="33" a="1"/>
  <c r="K312" i="33" s="1"/>
  <c r="E601" i="33" a="1"/>
  <c r="E601" i="33" s="1"/>
  <c r="P265" i="33" a="1"/>
  <c r="P265" i="33" s="1"/>
  <c r="I753" i="33" a="1"/>
  <c r="I753" i="33" s="1"/>
  <c r="L570" i="33" a="1"/>
  <c r="L570" i="33" s="1"/>
  <c r="E507" i="33" a="1"/>
  <c r="E507" i="33" s="1"/>
  <c r="D245" i="33" a="1"/>
  <c r="D245" i="33" s="1"/>
  <c r="C380" i="33" a="1"/>
  <c r="C380" i="33" s="1"/>
  <c r="I416" i="33" a="1"/>
  <c r="I416" i="33" s="1"/>
  <c r="D416" i="33" a="1"/>
  <c r="D416" i="33" s="1"/>
  <c r="C715" i="33" a="1"/>
  <c r="C715" i="33" s="1"/>
  <c r="C727" i="33" a="1"/>
  <c r="C727" i="33" s="1"/>
  <c r="G558" i="33" a="1"/>
  <c r="G558" i="33" s="1"/>
  <c r="J558" i="33" a="1"/>
  <c r="J558" i="33" s="1"/>
  <c r="G371" i="33" a="1"/>
  <c r="G371" i="33" s="1"/>
  <c r="J709" i="33" a="1"/>
  <c r="J709" i="33" s="1"/>
  <c r="E709" i="33" a="1"/>
  <c r="E709" i="33" s="1"/>
  <c r="C271" i="33" a="1"/>
  <c r="C271" i="33" s="1"/>
  <c r="O211" i="33" a="1"/>
  <c r="O211" i="33" s="1"/>
  <c r="N211" i="33" a="1"/>
  <c r="N211" i="33" s="1"/>
  <c r="N261" i="33" a="1"/>
  <c r="N261" i="33" s="1"/>
  <c r="O600" i="33" a="1"/>
  <c r="O600" i="33" s="1"/>
  <c r="M600" i="33" a="1"/>
  <c r="M600" i="33" s="1"/>
  <c r="C477" i="33" a="1"/>
  <c r="C477" i="33" s="1"/>
  <c r="L477" i="33" a="1"/>
  <c r="L477" i="33" s="1"/>
  <c r="L729" i="33" a="1"/>
  <c r="L729" i="33" s="1"/>
  <c r="M568" i="33" a="1"/>
  <c r="M568" i="33" s="1"/>
  <c r="O480" i="33" a="1"/>
  <c r="O480" i="33" s="1"/>
  <c r="J149" i="33" a="1"/>
  <c r="J149" i="33" s="1"/>
  <c r="K139" i="33" a="1"/>
  <c r="K139" i="33" s="1"/>
  <c r="C722" i="33" a="1"/>
  <c r="C722" i="33" s="1"/>
  <c r="K274" i="33" a="1"/>
  <c r="K274" i="33" s="1"/>
  <c r="D436" i="33" a="1"/>
  <c r="D436" i="33" s="1"/>
  <c r="G148" i="33" a="1"/>
  <c r="G148" i="33" s="1"/>
  <c r="E549" i="33" a="1"/>
  <c r="E549" i="33" s="1"/>
  <c r="M755" i="33" a="1"/>
  <c r="M755" i="33" s="1"/>
  <c r="I517" i="33" a="1"/>
  <c r="I517" i="33" s="1"/>
  <c r="M567" i="33" a="1"/>
  <c r="M567" i="33" s="1"/>
  <c r="P197" i="33" a="1"/>
  <c r="P197" i="33" s="1"/>
  <c r="N754" i="33" a="1"/>
  <c r="N754" i="33" s="1"/>
  <c r="C550" i="33" a="1"/>
  <c r="C550" i="33" s="1"/>
  <c r="P315" i="33" a="1"/>
  <c r="P315" i="33" s="1"/>
  <c r="E178" i="33" a="1"/>
  <c r="E178" i="33" s="1"/>
  <c r="G428" i="33" a="1"/>
  <c r="G428" i="33" s="1"/>
  <c r="J601" i="33" a="1"/>
  <c r="J601" i="33" s="1"/>
  <c r="E690" i="33" a="1"/>
  <c r="E690" i="33" s="1"/>
  <c r="L753" i="33" a="1"/>
  <c r="L753" i="33" s="1"/>
  <c r="I142" i="33" a="1"/>
  <c r="I142" i="33" s="1"/>
  <c r="J180" i="33" a="1"/>
  <c r="J180" i="33" s="1"/>
  <c r="K259" i="33" a="1"/>
  <c r="K259" i="33" s="1"/>
  <c r="N416" i="33" a="1"/>
  <c r="N416" i="33" s="1"/>
  <c r="P416" i="33" a="1"/>
  <c r="P416" i="33" s="1"/>
  <c r="J727" i="33" a="1"/>
  <c r="J727" i="33" s="1"/>
  <c r="K558" i="33" a="1"/>
  <c r="K558" i="33" s="1"/>
  <c r="O558" i="33" a="1"/>
  <c r="O558" i="33" s="1"/>
  <c r="C709" i="33" a="1"/>
  <c r="C709" i="33" s="1"/>
  <c r="L709" i="33" a="1"/>
  <c r="L709" i="33" s="1"/>
  <c r="G477" i="33" a="1"/>
  <c r="G477" i="33" s="1"/>
  <c r="N729" i="33" a="1"/>
  <c r="N729" i="33" s="1"/>
  <c r="E568" i="33" a="1"/>
  <c r="E568" i="33" s="1"/>
  <c r="G480" i="33" a="1"/>
  <c r="G480" i="33" s="1"/>
  <c r="M149" i="33" a="1"/>
  <c r="M149" i="33" s="1"/>
  <c r="I139" i="33" a="1"/>
  <c r="I139" i="33" s="1"/>
  <c r="O722" i="33" a="1"/>
  <c r="O722" i="33" s="1"/>
  <c r="E553" i="33" a="1"/>
  <c r="E553" i="33" s="1"/>
  <c r="D274" i="33" a="1"/>
  <c r="D274" i="33" s="1"/>
  <c r="I97" i="33" a="1"/>
  <c r="I97" i="33" s="1"/>
  <c r="C148" i="33" a="1"/>
  <c r="C148" i="33" s="1"/>
  <c r="L755" i="33" a="1"/>
  <c r="L755" i="33" s="1"/>
  <c r="G567" i="33" a="1"/>
  <c r="G567" i="33" s="1"/>
  <c r="G197" i="33" a="1"/>
  <c r="G197" i="33" s="1"/>
  <c r="L754" i="33" a="1"/>
  <c r="L754" i="33" s="1"/>
  <c r="O358" i="33" a="1"/>
  <c r="O358" i="33" s="1"/>
  <c r="M315" i="33" a="1"/>
  <c r="M315" i="33" s="1"/>
  <c r="C178" i="33" a="1"/>
  <c r="C178" i="33" s="1"/>
  <c r="I428" i="33" a="1"/>
  <c r="I428" i="33" s="1"/>
  <c r="P601" i="33" a="1"/>
  <c r="P601" i="33" s="1"/>
  <c r="M690" i="33" a="1"/>
  <c r="M690" i="33" s="1"/>
  <c r="D180" i="33" a="1"/>
  <c r="D180" i="33" s="1"/>
  <c r="O103" i="33" a="1"/>
  <c r="O103" i="33" s="1"/>
  <c r="O505" i="33" a="1"/>
  <c r="O505" i="33" s="1"/>
  <c r="I259" i="33" a="1"/>
  <c r="I259" i="33" s="1"/>
  <c r="I757" i="33" a="1"/>
  <c r="I757" i="33" s="1"/>
  <c r="L177" i="33" a="1"/>
  <c r="L177" i="33" s="1"/>
  <c r="K350" i="33" a="1"/>
  <c r="K350" i="33" s="1"/>
  <c r="N616" i="33" a="1"/>
  <c r="N616" i="33" s="1"/>
  <c r="C616" i="33" a="1"/>
  <c r="C616" i="33" s="1"/>
  <c r="P537" i="33" a="1"/>
  <c r="P537" i="33" s="1"/>
  <c r="M537" i="33" a="1"/>
  <c r="M537" i="33" s="1"/>
  <c r="I382" i="33" a="1"/>
  <c r="I382" i="33" s="1"/>
  <c r="K33" i="34" a="1"/>
  <c r="K33" i="34" s="1"/>
  <c r="K757" i="33" a="1"/>
  <c r="K757" i="33" s="1"/>
  <c r="N177" i="33" a="1"/>
  <c r="N177" i="33" s="1"/>
  <c r="L350" i="33" a="1"/>
  <c r="L350" i="33" s="1"/>
  <c r="M616" i="33" a="1"/>
  <c r="M616" i="33" s="1"/>
  <c r="I616" i="33" a="1"/>
  <c r="I616" i="33" s="1"/>
  <c r="J537" i="33" a="1"/>
  <c r="J537" i="33" s="1"/>
  <c r="G537" i="33" a="1"/>
  <c r="G537" i="33" s="1"/>
  <c r="K382" i="33" a="1"/>
  <c r="K382" i="33" s="1"/>
  <c r="J757" i="33" a="1"/>
  <c r="J757" i="33" s="1"/>
  <c r="P177" i="33" a="1"/>
  <c r="P177" i="33" s="1"/>
  <c r="O177" i="33" a="1"/>
  <c r="O177" i="33" s="1"/>
  <c r="N101" i="33" a="1"/>
  <c r="N101" i="33" s="1"/>
  <c r="I350" i="33" a="1"/>
  <c r="I350" i="33" s="1"/>
  <c r="P616" i="33" a="1"/>
  <c r="P616" i="33" s="1"/>
  <c r="K616" i="33" a="1"/>
  <c r="K616" i="33" s="1"/>
  <c r="K537" i="33" a="1"/>
  <c r="K537" i="33" s="1"/>
  <c r="C537" i="33" a="1"/>
  <c r="C537" i="33" s="1"/>
  <c r="L382" i="33" a="1"/>
  <c r="L382" i="33" s="1"/>
  <c r="D111" i="33" a="1"/>
  <c r="D111" i="33" s="1"/>
  <c r="L757" i="33" a="1"/>
  <c r="L757" i="33" s="1"/>
  <c r="M757" i="33" a="1"/>
  <c r="M757" i="33" s="1"/>
  <c r="M177" i="33" a="1"/>
  <c r="M177" i="33" s="1"/>
  <c r="C177" i="33" a="1"/>
  <c r="C177" i="33" s="1"/>
  <c r="I101" i="33" a="1"/>
  <c r="I101" i="33" s="1"/>
  <c r="N350" i="33" a="1"/>
  <c r="N350" i="33" s="1"/>
  <c r="D350" i="33" a="1"/>
  <c r="D350" i="33" s="1"/>
  <c r="L616" i="33" a="1"/>
  <c r="L616" i="33" s="1"/>
  <c r="O537" i="33" a="1"/>
  <c r="O537" i="33" s="1"/>
  <c r="C488" i="33" a="1"/>
  <c r="C488" i="33" s="1"/>
  <c r="O382" i="33" a="1"/>
  <c r="O382" i="33" s="1"/>
  <c r="N382" i="33" a="1"/>
  <c r="N382" i="33" s="1"/>
  <c r="G757" i="33" a="1"/>
  <c r="G757" i="33" s="1"/>
  <c r="N757" i="33" a="1"/>
  <c r="N757" i="33" s="1"/>
  <c r="G177" i="33" a="1"/>
  <c r="G177" i="33" s="1"/>
  <c r="P101" i="33" a="1"/>
  <c r="P101" i="33" s="1"/>
  <c r="E350" i="33" a="1"/>
  <c r="E350" i="33" s="1"/>
  <c r="J350" i="33" a="1"/>
  <c r="J350" i="33" s="1"/>
  <c r="O616" i="33" a="1"/>
  <c r="O616" i="33" s="1"/>
  <c r="N537" i="33" a="1"/>
  <c r="N537" i="33" s="1"/>
  <c r="C382" i="33" a="1"/>
  <c r="C382" i="33" s="1"/>
  <c r="P382" i="33" a="1"/>
  <c r="P382" i="33" s="1"/>
  <c r="P757" i="33" a="1"/>
  <c r="P757" i="33" s="1"/>
  <c r="D616" i="33" a="1"/>
  <c r="D616" i="33" s="1"/>
  <c r="J616" i="33" a="1"/>
  <c r="J616" i="33" s="1"/>
  <c r="I537" i="33" a="1"/>
  <c r="I537" i="33" s="1"/>
  <c r="D537" i="33" a="1"/>
  <c r="D537" i="33" s="1"/>
  <c r="J382" i="33" a="1"/>
  <c r="J382" i="33" s="1"/>
  <c r="E687" i="33" a="1"/>
  <c r="E687" i="33" s="1"/>
  <c r="N554" i="33" a="1"/>
  <c r="N554" i="33" s="1"/>
  <c r="O240" i="33" a="1"/>
  <c r="O240" i="33" s="1"/>
  <c r="G240" i="33" a="1"/>
  <c r="G240" i="33" s="1"/>
  <c r="P189" i="33" a="1"/>
  <c r="P189" i="33" s="1"/>
  <c r="P620" i="33" a="1"/>
  <c r="P620" i="33" s="1"/>
  <c r="P479" i="33" a="1"/>
  <c r="P479" i="33" s="1"/>
  <c r="M479" i="33" a="1"/>
  <c r="M479" i="33" s="1"/>
  <c r="K161" i="33" a="1"/>
  <c r="K161" i="33" s="1"/>
  <c r="C161" i="33" a="1"/>
  <c r="C161" i="33" s="1"/>
  <c r="J527" i="33" a="1"/>
  <c r="J527" i="33" s="1"/>
  <c r="C527" i="33" a="1"/>
  <c r="C527" i="33" s="1"/>
  <c r="O329" i="33" a="1"/>
  <c r="O329" i="33" s="1"/>
  <c r="E329" i="33" a="1"/>
  <c r="E329" i="33" s="1"/>
  <c r="L366" i="33" a="1"/>
  <c r="L366" i="33" s="1"/>
  <c r="J488" i="33" a="1"/>
  <c r="J488" i="33" s="1"/>
  <c r="I488" i="33" a="1"/>
  <c r="I488" i="33" s="1"/>
  <c r="G135" i="33" a="1"/>
  <c r="G135" i="33" s="1"/>
  <c r="M135" i="33" a="1"/>
  <c r="M135" i="33" s="1"/>
  <c r="L222" i="33" a="1"/>
  <c r="L222" i="33" s="1"/>
  <c r="I94" i="33" a="1"/>
  <c r="I94" i="33" s="1"/>
  <c r="D94" i="33" a="1"/>
  <c r="D94" i="33" s="1"/>
  <c r="I687" i="33" a="1"/>
  <c r="I687" i="33" s="1"/>
  <c r="J554" i="33" a="1"/>
  <c r="J554" i="33" s="1"/>
  <c r="E554" i="33" a="1"/>
  <c r="E554" i="33" s="1"/>
  <c r="C240" i="33" a="1"/>
  <c r="C240" i="33" s="1"/>
  <c r="P240" i="33" a="1"/>
  <c r="P240" i="33" s="1"/>
  <c r="K189" i="33" a="1"/>
  <c r="K189" i="33" s="1"/>
  <c r="G620" i="33" a="1"/>
  <c r="G620" i="33" s="1"/>
  <c r="E479" i="33" a="1"/>
  <c r="E479" i="33" s="1"/>
  <c r="G479" i="33" a="1"/>
  <c r="G479" i="33" s="1"/>
  <c r="L161" i="33" a="1"/>
  <c r="L161" i="33" s="1"/>
  <c r="J161" i="33" a="1"/>
  <c r="J161" i="33" s="1"/>
  <c r="L527" i="33" a="1"/>
  <c r="L527" i="33" s="1"/>
  <c r="I527" i="33" a="1"/>
  <c r="I527" i="33" s="1"/>
  <c r="C329" i="33" a="1"/>
  <c r="C329" i="33" s="1"/>
  <c r="M329" i="33" a="1"/>
  <c r="M329" i="33" s="1"/>
  <c r="D366" i="33" a="1"/>
  <c r="D366" i="33" s="1"/>
  <c r="M488" i="33" a="1"/>
  <c r="M488" i="33" s="1"/>
  <c r="C135" i="33" a="1"/>
  <c r="C135" i="33" s="1"/>
  <c r="C222" i="33" a="1"/>
  <c r="C222" i="33" s="1"/>
  <c r="C94" i="33" a="1"/>
  <c r="C94" i="33" s="1"/>
  <c r="P687" i="33" a="1"/>
  <c r="P687" i="33" s="1"/>
  <c r="D554" i="33" a="1"/>
  <c r="D554" i="33" s="1"/>
  <c r="G554" i="33" a="1"/>
  <c r="G554" i="33" s="1"/>
  <c r="L240" i="33" a="1"/>
  <c r="L240" i="33" s="1"/>
  <c r="C189" i="33" a="1"/>
  <c r="C189" i="33" s="1"/>
  <c r="N189" i="33" a="1"/>
  <c r="N189" i="33" s="1"/>
  <c r="E620" i="33" a="1"/>
  <c r="E620" i="33" s="1"/>
  <c r="J620" i="33" a="1"/>
  <c r="J620" i="33" s="1"/>
  <c r="J479" i="33" a="1"/>
  <c r="J479" i="33" s="1"/>
  <c r="M161" i="33" a="1"/>
  <c r="M161" i="33" s="1"/>
  <c r="N527" i="33" a="1"/>
  <c r="N527" i="33" s="1"/>
  <c r="G329" i="33" a="1"/>
  <c r="G329" i="33" s="1"/>
  <c r="P329" i="33" a="1"/>
  <c r="P329" i="33" s="1"/>
  <c r="E366" i="33" a="1"/>
  <c r="E366" i="33" s="1"/>
  <c r="K488" i="33" a="1"/>
  <c r="K488" i="33" s="1"/>
  <c r="P135" i="33" a="1"/>
  <c r="P135" i="33" s="1"/>
  <c r="C170" i="33" a="1"/>
  <c r="C170" i="33" s="1"/>
  <c r="G222" i="33" a="1"/>
  <c r="G222" i="33" s="1"/>
  <c r="K329" i="33" a="1"/>
  <c r="K329" i="33" s="1"/>
  <c r="I366" i="33" a="1"/>
  <c r="I366" i="33" s="1"/>
  <c r="M366" i="33" a="1"/>
  <c r="M366" i="33" s="1"/>
  <c r="E488" i="33" a="1"/>
  <c r="E488" i="33" s="1"/>
  <c r="E135" i="33" a="1"/>
  <c r="E135" i="33" s="1"/>
  <c r="O94" i="33" a="1"/>
  <c r="O94" i="33" s="1"/>
  <c r="L620" i="33" a="1"/>
  <c r="L620" i="33" s="1"/>
  <c r="M620" i="33" a="1"/>
  <c r="M620" i="33" s="1"/>
  <c r="O366" i="33" a="1"/>
  <c r="O366" i="33" s="1"/>
  <c r="G366" i="33" a="1"/>
  <c r="G366" i="33" s="1"/>
  <c r="I135" i="33" a="1"/>
  <c r="I135" i="33" s="1"/>
  <c r="K135" i="33" a="1"/>
  <c r="K135" i="33" s="1"/>
  <c r="N94" i="33" a="1"/>
  <c r="N94" i="33" s="1"/>
  <c r="C687" i="33" a="1"/>
  <c r="C687" i="33" s="1"/>
  <c r="G687" i="33" a="1"/>
  <c r="G687" i="33" s="1"/>
  <c r="I554" i="33" a="1"/>
  <c r="I554" i="33" s="1"/>
  <c r="D240" i="33" a="1"/>
  <c r="D240" i="33" s="1"/>
  <c r="J189" i="33" a="1"/>
  <c r="J189" i="33" s="1"/>
  <c r="L189" i="33" a="1"/>
  <c r="L189" i="33" s="1"/>
  <c r="K620" i="33" a="1"/>
  <c r="K620" i="33" s="1"/>
  <c r="N620" i="33" a="1"/>
  <c r="N620" i="33" s="1"/>
  <c r="O479" i="33" a="1"/>
  <c r="O479" i="33" s="1"/>
  <c r="N161" i="33" a="1"/>
  <c r="N161" i="33" s="1"/>
  <c r="M527" i="33" a="1"/>
  <c r="M527" i="33" s="1"/>
  <c r="J329" i="33" a="1"/>
  <c r="J329" i="33" s="1"/>
  <c r="C366" i="33" a="1"/>
  <c r="C366" i="33" s="1"/>
  <c r="P366" i="33" a="1"/>
  <c r="P366" i="33" s="1"/>
  <c r="P488" i="33" a="1"/>
  <c r="P488" i="33" s="1"/>
  <c r="D488" i="33" a="1"/>
  <c r="D488" i="33" s="1"/>
  <c r="N135" i="33" a="1"/>
  <c r="N135" i="33" s="1"/>
  <c r="L135" i="33" a="1"/>
  <c r="L135" i="33" s="1"/>
  <c r="L170" i="33" a="1"/>
  <c r="L170" i="33" s="1"/>
  <c r="P94" i="33" a="1"/>
  <c r="P94" i="33" s="1"/>
  <c r="N687" i="33" a="1"/>
  <c r="N687" i="33" s="1"/>
  <c r="K240" i="33" a="1"/>
  <c r="K240" i="33" s="1"/>
  <c r="N240" i="33" a="1"/>
  <c r="N240" i="33" s="1"/>
  <c r="D620" i="33" a="1"/>
  <c r="D620" i="33" s="1"/>
  <c r="K479" i="33" a="1"/>
  <c r="K479" i="33" s="1"/>
  <c r="D479" i="33" a="1"/>
  <c r="D479" i="33" s="1"/>
  <c r="G161" i="33" a="1"/>
  <c r="G161" i="33" s="1"/>
  <c r="I161" i="33" a="1"/>
  <c r="I161" i="33" s="1"/>
  <c r="G527" i="33" a="1"/>
  <c r="G527" i="33" s="1"/>
  <c r="E527" i="33" a="1"/>
  <c r="E527" i="33" s="1"/>
  <c r="K366" i="33" a="1"/>
  <c r="K366" i="33" s="1"/>
  <c r="J366" i="33" a="1"/>
  <c r="J366" i="33" s="1"/>
  <c r="G488" i="33" a="1"/>
  <c r="G488" i="33" s="1"/>
  <c r="L488" i="33" a="1"/>
  <c r="L488" i="33" s="1"/>
  <c r="O135" i="33" a="1"/>
  <c r="O135" i="33" s="1"/>
  <c r="D135" i="33" a="1"/>
  <c r="D135" i="33" s="1"/>
  <c r="I222" i="33" a="1"/>
  <c r="I222" i="33" s="1"/>
  <c r="P222" i="33" a="1"/>
  <c r="P222" i="33" s="1"/>
  <c r="O222" i="33" a="1"/>
  <c r="O222" i="33" s="1"/>
  <c r="K222" i="33" a="1"/>
  <c r="K222" i="33" s="1"/>
  <c r="M222" i="33" a="1"/>
  <c r="M222" i="33" s="1"/>
  <c r="G130" i="33" a="1"/>
  <c r="G130" i="33" s="1"/>
  <c r="M234" i="33" a="1"/>
  <c r="M234" i="33" s="1"/>
  <c r="P123" i="33" a="1"/>
  <c r="P123" i="33" s="1"/>
  <c r="D123" i="33" a="1"/>
  <c r="D123" i="33" s="1"/>
  <c r="N142" i="33" a="1"/>
  <c r="N142" i="33" s="1"/>
  <c r="M535" i="33" a="1"/>
  <c r="M535" i="33" s="1"/>
  <c r="P535" i="33" a="1"/>
  <c r="P535" i="33" s="1"/>
  <c r="O748" i="33" a="1"/>
  <c r="O748" i="33" s="1"/>
  <c r="J222" i="33" a="1"/>
  <c r="J222" i="33" s="1"/>
  <c r="N222" i="33" a="1"/>
  <c r="N222" i="33" s="1"/>
  <c r="C579" i="33" a="1"/>
  <c r="C579" i="33" s="1"/>
  <c r="L579" i="33" a="1"/>
  <c r="L579" i="33" s="1"/>
  <c r="N130" i="33" a="1"/>
  <c r="N130" i="33" s="1"/>
  <c r="E234" i="33" a="1"/>
  <c r="E234" i="33" s="1"/>
  <c r="I123" i="33" a="1"/>
  <c r="I123" i="33" s="1"/>
  <c r="N123" i="33" a="1"/>
  <c r="N123" i="33" s="1"/>
  <c r="K142" i="33" a="1"/>
  <c r="K142" i="33" s="1"/>
  <c r="D748" i="33" a="1"/>
  <c r="D748" i="33" s="1"/>
  <c r="G579" i="33" a="1"/>
  <c r="G579" i="33" s="1"/>
  <c r="N579" i="33" a="1"/>
  <c r="N579" i="33" s="1"/>
  <c r="E130" i="33" a="1"/>
  <c r="E130" i="33" s="1"/>
  <c r="J130" i="33" a="1"/>
  <c r="J130" i="33" s="1"/>
  <c r="J234" i="33" a="1"/>
  <c r="J234" i="33" s="1"/>
  <c r="G234" i="33" a="1"/>
  <c r="G234" i="33" s="1"/>
  <c r="G123" i="33" a="1"/>
  <c r="G123" i="33" s="1"/>
  <c r="C142" i="33" a="1"/>
  <c r="C142" i="33" s="1"/>
  <c r="M142" i="33" a="1"/>
  <c r="M142" i="33" s="1"/>
  <c r="I535" i="33" a="1"/>
  <c r="I535" i="33" s="1"/>
  <c r="J748" i="33" a="1"/>
  <c r="J748" i="33" s="1"/>
  <c r="G748" i="33" a="1"/>
  <c r="G748" i="33" s="1"/>
  <c r="D222" i="33" a="1"/>
  <c r="D222" i="33" s="1"/>
  <c r="D579" i="33" a="1"/>
  <c r="D579" i="33" s="1"/>
  <c r="L234" i="33" a="1"/>
  <c r="L234" i="33" s="1"/>
  <c r="P234" i="33" a="1"/>
  <c r="P234" i="33" s="1"/>
  <c r="C123" i="33" a="1"/>
  <c r="C123" i="33" s="1"/>
  <c r="O579" i="33" a="1"/>
  <c r="O579" i="33" s="1"/>
  <c r="P130" i="33" a="1"/>
  <c r="P130" i="33" s="1"/>
  <c r="C234" i="33" a="1"/>
  <c r="C234" i="33" s="1"/>
  <c r="E123" i="33" a="1"/>
  <c r="E123" i="33" s="1"/>
  <c r="J123" i="33" a="1"/>
  <c r="J123" i="33" s="1"/>
  <c r="O142" i="33" a="1"/>
  <c r="O142" i="33" s="1"/>
  <c r="J142" i="33" a="1"/>
  <c r="J142" i="33" s="1"/>
  <c r="M748" i="33" a="1"/>
  <c r="M748" i="33" s="1"/>
  <c r="N748" i="33" a="1"/>
  <c r="N748" i="33" s="1"/>
  <c r="K579" i="33" a="1"/>
  <c r="K579" i="33" s="1"/>
  <c r="P579" i="33" a="1"/>
  <c r="P579" i="33" s="1"/>
  <c r="H487" i="21"/>
  <c r="G509" i="21"/>
  <c r="H221" i="21"/>
  <c r="H665" i="21"/>
  <c r="H331" i="21"/>
  <c r="J578" i="33" l="1" a="1"/>
  <c r="J578" i="33" s="1"/>
  <c r="C698" i="33" a="1"/>
  <c r="C698" i="33" s="1"/>
  <c r="D698" i="33" a="1"/>
  <c r="D698" i="33" s="1"/>
  <c r="J698" i="33" a="1"/>
  <c r="J698" i="33" s="1"/>
  <c r="K698" i="33" a="1"/>
  <c r="K698" i="33" s="1"/>
  <c r="K495" i="34" a="1"/>
  <c r="K495" i="34" s="1"/>
  <c r="I698" i="33" a="1"/>
  <c r="I698" i="33" s="1"/>
  <c r="K615" i="34" a="1"/>
  <c r="K615" i="34" s="1"/>
  <c r="E578" i="33" a="1"/>
  <c r="E578" i="33" s="1"/>
  <c r="M578" i="33" a="1"/>
  <c r="M578" i="33" s="1"/>
  <c r="J707" i="33" a="1"/>
  <c r="J707" i="33" s="1"/>
  <c r="E707" i="33" a="1"/>
  <c r="E707" i="33" s="1"/>
  <c r="O707" i="33" a="1"/>
  <c r="O707" i="33" s="1"/>
  <c r="L707" i="33" a="1"/>
  <c r="L707" i="33" s="1"/>
  <c r="P707" i="33" a="1"/>
  <c r="P707" i="33" s="1"/>
  <c r="N707" i="33" a="1"/>
  <c r="N707" i="33" s="1"/>
  <c r="M707" i="33" a="1"/>
  <c r="M707" i="33" s="1"/>
  <c r="I707" i="33" a="1"/>
  <c r="I707" i="33" s="1"/>
  <c r="C707" i="33" a="1"/>
  <c r="C707" i="33" s="1"/>
  <c r="G707" i="33" a="1"/>
  <c r="G707" i="33" s="1"/>
  <c r="D707" i="33" a="1"/>
  <c r="D707" i="33" s="1"/>
  <c r="K707" i="33" a="1"/>
  <c r="K707" i="33" s="1"/>
  <c r="L532" i="33" a="1"/>
  <c r="L532" i="33" s="1"/>
  <c r="G285" i="33" a="1"/>
  <c r="G285" i="33" s="1"/>
  <c r="O285" i="33" a="1"/>
  <c r="O285" i="33" s="1"/>
  <c r="M285" i="33" a="1"/>
  <c r="M285" i="33" s="1"/>
  <c r="E285" i="33" a="1"/>
  <c r="E285" i="33" s="1"/>
  <c r="K285" i="33" a="1"/>
  <c r="K285" i="33" s="1"/>
  <c r="N285" i="33" a="1"/>
  <c r="N285" i="33" s="1"/>
  <c r="P285" i="33" a="1"/>
  <c r="P285" i="33" s="1"/>
  <c r="J285" i="33" a="1"/>
  <c r="J285" i="33" s="1"/>
  <c r="I285" i="33" a="1"/>
  <c r="I285" i="33" s="1"/>
  <c r="D285" i="33" a="1"/>
  <c r="D285" i="33" s="1"/>
  <c r="L285" i="33" a="1"/>
  <c r="L285" i="33" s="1"/>
  <c r="C285" i="33" a="1"/>
  <c r="C285" i="33" s="1"/>
  <c r="M532" i="33" a="1"/>
  <c r="M532" i="33" s="1"/>
  <c r="O532" i="33" a="1"/>
  <c r="O532" i="33" s="1"/>
  <c r="D532" i="33" a="1"/>
  <c r="D532" i="33" s="1"/>
  <c r="P532" i="33" a="1"/>
  <c r="P532" i="33" s="1"/>
  <c r="G532" i="33" a="1"/>
  <c r="G532" i="33" s="1"/>
  <c r="I532" i="33" a="1"/>
  <c r="I532" i="33" s="1"/>
  <c r="E532" i="33" a="1"/>
  <c r="E532" i="33" s="1"/>
  <c r="N532" i="33" a="1"/>
  <c r="N532" i="33" s="1"/>
  <c r="K532" i="33" a="1"/>
  <c r="K532" i="33" s="1"/>
  <c r="J532" i="33" a="1"/>
  <c r="J532" i="33" s="1"/>
  <c r="C532" i="33" a="1"/>
  <c r="C532" i="33" s="1"/>
  <c r="M698" i="33" a="1"/>
  <c r="M698" i="33" s="1"/>
  <c r="P698" i="33" a="1"/>
  <c r="P698" i="33" s="1"/>
  <c r="E698" i="33" a="1"/>
  <c r="E698" i="33" s="1"/>
  <c r="L698" i="33" a="1"/>
  <c r="L698" i="33" s="1"/>
  <c r="G698" i="33" a="1"/>
  <c r="G698" i="33" s="1"/>
  <c r="O698" i="33" a="1"/>
  <c r="O698" i="33" s="1"/>
  <c r="O578" i="33" a="1"/>
  <c r="O578" i="33" s="1"/>
  <c r="N578" i="33" a="1"/>
  <c r="N578" i="33" s="1"/>
  <c r="K578" i="33" a="1"/>
  <c r="K578" i="33" s="1"/>
  <c r="L578" i="33" a="1"/>
  <c r="L578" i="33" s="1"/>
  <c r="C578" i="33" a="1"/>
  <c r="C578" i="33" s="1"/>
  <c r="G578" i="33" a="1"/>
  <c r="G578" i="33" s="1"/>
  <c r="P578" i="33" a="1"/>
  <c r="P578" i="33" s="1"/>
  <c r="I578" i="33" a="1"/>
  <c r="I578" i="33" s="1"/>
  <c r="H509" i="21"/>
  <c r="D496" i="21"/>
  <c r="D497" i="21"/>
  <c r="D493" i="21"/>
  <c r="D495" i="21"/>
  <c r="D494" i="21"/>
  <c r="D488" i="21"/>
  <c r="D489" i="21"/>
  <c r="D491" i="21"/>
  <c r="D490" i="21"/>
  <c r="D492" i="21"/>
  <c r="D499" i="21"/>
  <c r="D507" i="21"/>
  <c r="D502" i="21"/>
  <c r="D508" i="21"/>
  <c r="D504" i="21"/>
  <c r="D506" i="21"/>
  <c r="D503" i="21"/>
  <c r="D500" i="21"/>
  <c r="D501" i="21"/>
  <c r="D505" i="21"/>
  <c r="D663" i="21"/>
  <c r="D661" i="21"/>
  <c r="D662" i="21"/>
  <c r="D660" i="21"/>
  <c r="D659" i="21"/>
  <c r="D657" i="21"/>
  <c r="D658" i="21"/>
  <c r="D656" i="21"/>
  <c r="D674" i="21"/>
  <c r="D675" i="21"/>
  <c r="D672" i="21"/>
  <c r="D673" i="21"/>
  <c r="D670" i="21"/>
  <c r="D671" i="21"/>
  <c r="D668" i="21"/>
  <c r="D669" i="21"/>
  <c r="D666" i="21"/>
  <c r="D667" i="21"/>
  <c r="D498" i="21" l="1"/>
  <c r="E498" i="21" s="1"/>
  <c r="D487" i="21"/>
  <c r="D665" i="21"/>
  <c r="E487" i="21" l="1"/>
  <c r="D509" i="21"/>
  <c r="E665" i="21"/>
  <c r="E509" i="21" l="1"/>
  <c r="D655" i="21"/>
  <c r="D654" i="21" s="1"/>
  <c r="E654" i="21" s="1"/>
  <c r="D165" i="21"/>
  <c r="D164" i="21" s="1"/>
  <c r="E164" i="21" l="1"/>
  <c r="M342" i="21" l="1"/>
  <c r="G64" i="21" l="1"/>
  <c r="G67" i="21"/>
  <c r="G63" i="21"/>
  <c r="G62" i="21"/>
  <c r="G61" i="21"/>
  <c r="G60" i="21"/>
  <c r="G215" i="21"/>
  <c r="G210" i="21" s="1"/>
  <c r="G342" i="21" s="1"/>
  <c r="D215" i="21"/>
  <c r="D210" i="21" s="1"/>
  <c r="D342" i="21" s="1"/>
  <c r="G59" i="21"/>
  <c r="G58" i="21"/>
  <c r="G57" i="21"/>
  <c r="G56" i="21"/>
  <c r="G55" i="21"/>
  <c r="G513" i="21"/>
  <c r="G511" i="21" s="1"/>
  <c r="D513" i="21"/>
  <c r="D511" i="21" s="1"/>
  <c r="G635" i="21"/>
  <c r="G632" i="21" s="1"/>
  <c r="D635" i="21"/>
  <c r="D632" i="21" s="1"/>
  <c r="G165" i="21"/>
  <c r="G164" i="21" s="1"/>
  <c r="H164" i="21" s="1"/>
  <c r="E511" i="21" l="1"/>
  <c r="D676" i="21"/>
  <c r="E676" i="21" s="1"/>
  <c r="H511" i="21"/>
  <c r="G676" i="21"/>
  <c r="E210" i="21"/>
  <c r="H210" i="21"/>
  <c r="G54" i="21"/>
  <c r="H54" i="21" s="1"/>
  <c r="E632" i="21"/>
  <c r="H632" i="21"/>
  <c r="H676" i="21" l="1"/>
  <c r="E342" i="21"/>
  <c r="H342" i="21"/>
  <c r="J298" i="21" l="1"/>
  <c r="R59" i="27"/>
  <c r="R53" i="27"/>
  <c r="X39" i="27" l="1"/>
  <c r="X44" i="27" s="1"/>
  <c r="C20" i="29" s="1"/>
  <c r="J287" i="21"/>
  <c r="J153" i="21"/>
  <c r="J632" i="21"/>
  <c r="J366" i="21"/>
  <c r="J454" i="21"/>
  <c r="J109" i="21"/>
  <c r="J465" i="21"/>
  <c r="J522" i="21"/>
  <c r="J654" i="21"/>
  <c r="J221" i="21"/>
  <c r="J21" i="21"/>
  <c r="J443" i="21"/>
  <c r="J388" i="21"/>
  <c r="J98" i="21"/>
  <c r="J344" i="21"/>
  <c r="J254" i="21"/>
  <c r="J243" i="21"/>
  <c r="J76" i="21"/>
  <c r="J588" i="21"/>
  <c r="J10" i="21"/>
  <c r="J555" i="21"/>
  <c r="J544" i="21"/>
  <c r="J120" i="21"/>
  <c r="J210" i="21"/>
  <c r="J87" i="21"/>
  <c r="J65" i="21"/>
  <c r="J487" i="21"/>
  <c r="J320" i="21"/>
  <c r="J498" i="21"/>
  <c r="J566" i="21"/>
  <c r="J331" i="21"/>
  <c r="J177" i="21"/>
  <c r="J276" i="21"/>
  <c r="J476" i="21"/>
  <c r="J164" i="21"/>
  <c r="J643" i="21"/>
  <c r="J432" i="21"/>
  <c r="J533" i="21"/>
  <c r="J54" i="21"/>
  <c r="J511" i="21"/>
  <c r="J131" i="21"/>
  <c r="J265" i="21"/>
  <c r="J377" i="21"/>
  <c r="J577" i="21"/>
  <c r="J665" i="21"/>
  <c r="M115" i="33" s="1" a="1"/>
  <c r="M115" i="33" s="1"/>
  <c r="J309" i="21"/>
  <c r="J355" i="21"/>
  <c r="J232" i="21"/>
  <c r="J509" i="21" l="1"/>
  <c r="M102" i="33" a="1"/>
  <c r="M102" i="33" s="1"/>
  <c r="W48" i="34"/>
  <c r="X48" i="34" s="1"/>
  <c r="O46" i="27"/>
  <c r="O47" i="27" s="1"/>
  <c r="B7" i="29" s="1"/>
  <c r="AN13" i="27"/>
  <c r="M40" i="21" s="1"/>
  <c r="C21" i="29"/>
  <c r="W49" i="34" s="1"/>
  <c r="R41" i="27"/>
  <c r="D7" i="29" s="1"/>
  <c r="W42" i="27"/>
  <c r="C7" i="34" s="1"/>
  <c r="D7" i="34" s="1"/>
  <c r="F27" i="33" s="1"/>
  <c r="M101" i="33" a="1"/>
  <c r="M101" i="33" s="1"/>
  <c r="J342" i="21"/>
  <c r="M100" i="33" s="1" a="1"/>
  <c r="M100" i="33" s="1"/>
  <c r="J676" i="21"/>
  <c r="J175" i="21"/>
  <c r="M117" i="33" s="1" a="1"/>
  <c r="M117" i="33" s="1"/>
  <c r="M38" i="21" l="1"/>
  <c r="M39" i="21"/>
  <c r="M36" i="21"/>
  <c r="M37" i="21"/>
  <c r="M34" i="21"/>
  <c r="M35" i="21"/>
  <c r="M31" i="21"/>
  <c r="M33" i="21"/>
  <c r="M29" i="21"/>
  <c r="M30" i="21"/>
  <c r="M95" i="33" a="1"/>
  <c r="M95" i="33" s="1"/>
  <c r="M96" i="33" a="1"/>
  <c r="M96" i="33" s="1"/>
  <c r="M94" i="33" a="1"/>
  <c r="M94" i="33" s="1"/>
  <c r="M113" i="33" a="1"/>
  <c r="M113" i="33" s="1"/>
  <c r="M112" i="33" a="1"/>
  <c r="M112" i="33" s="1"/>
  <c r="M103" i="33" a="1"/>
  <c r="M103" i="33" s="1"/>
  <c r="X49" i="34"/>
  <c r="Y33" i="34" s="1"/>
  <c r="M27" i="21"/>
  <c r="M28" i="21"/>
  <c r="M25" i="21"/>
  <c r="M26" i="21"/>
  <c r="M23" i="21"/>
  <c r="M24" i="21"/>
  <c r="M19" i="21"/>
  <c r="M20" i="21"/>
  <c r="M17" i="21"/>
  <c r="M18" i="21"/>
  <c r="M16" i="21"/>
  <c r="D21" i="29"/>
  <c r="D20" i="29"/>
  <c r="M14" i="21"/>
  <c r="M15" i="21"/>
  <c r="M44" i="21"/>
  <c r="M13" i="21"/>
  <c r="C10" i="34"/>
  <c r="C3" i="34"/>
  <c r="D23" i="33" s="1"/>
  <c r="M22" i="21"/>
  <c r="M11" i="21"/>
  <c r="M12" i="21"/>
  <c r="D684" i="21" s="1"/>
  <c r="O9" i="34" s="1" a="1"/>
  <c r="O9" i="34" s="1"/>
  <c r="K72" i="33" s="1"/>
  <c r="AK36" i="27"/>
  <c r="AK71" i="27"/>
  <c r="AA6" i="27"/>
  <c r="AD6" i="27"/>
  <c r="B5" i="29"/>
  <c r="X6" i="27"/>
  <c r="X7" i="27" s="1"/>
  <c r="AN6" i="27"/>
  <c r="X51" i="27" s="1"/>
  <c r="X55" i="27" s="1"/>
  <c r="AJ23" i="27"/>
  <c r="J680" i="21"/>
  <c r="M93" i="33" s="1" a="1"/>
  <c r="M93" i="33" s="1"/>
  <c r="M116" i="33" l="1" a="1"/>
  <c r="M116" i="33" s="1"/>
  <c r="D691" i="21"/>
  <c r="D689" i="21"/>
  <c r="M99" i="33" a="1"/>
  <c r="M99" i="33" s="1"/>
  <c r="M98" i="33" a="1"/>
  <c r="M98" i="33" s="1"/>
  <c r="C12" i="34"/>
  <c r="G33" i="33" s="1"/>
  <c r="X68" i="27"/>
  <c r="M119" i="33" a="1"/>
  <c r="M119" i="33" s="1"/>
  <c r="M97" i="33" a="1"/>
  <c r="M97" i="33" s="1"/>
  <c r="M105" i="33" a="1"/>
  <c r="M105" i="33" s="1"/>
  <c r="M118" i="33" a="1"/>
  <c r="M118" i="33" s="1"/>
  <c r="W9" i="34" a="1"/>
  <c r="W9" i="34" s="1"/>
  <c r="C42" i="33" s="1"/>
  <c r="X9" i="34" a="1"/>
  <c r="X9" i="34" s="1"/>
  <c r="F42" i="33" s="1"/>
  <c r="Y9" i="34" a="1"/>
  <c r="Y9" i="34" s="1"/>
  <c r="H42" i="33" s="1"/>
  <c r="Y49" i="34"/>
  <c r="Y41" i="34"/>
  <c r="Y38" i="34"/>
  <c r="Y46" i="34"/>
  <c r="Y48" i="34"/>
  <c r="Y52" i="34"/>
  <c r="Y40" i="34"/>
  <c r="Y51" i="34"/>
  <c r="Y36" i="34"/>
  <c r="Y34" i="34"/>
  <c r="Y44" i="34"/>
  <c r="Y43" i="34"/>
  <c r="Y47" i="34"/>
  <c r="Y35" i="34"/>
  <c r="Y42" i="34"/>
  <c r="Y45" i="34"/>
  <c r="Y50" i="34"/>
  <c r="Y39" i="34"/>
  <c r="Y37" i="34"/>
  <c r="D10" i="34"/>
  <c r="F30" i="33" s="1"/>
  <c r="D683" i="21"/>
  <c r="O8" i="34" s="1" a="1"/>
  <c r="O8" i="34" s="1"/>
  <c r="K71" i="33" s="1"/>
  <c r="M175" i="21"/>
  <c r="M680" i="21" s="1"/>
  <c r="G68" i="21"/>
  <c r="G65" i="21" s="1"/>
  <c r="H65" i="21" s="1"/>
  <c r="AK72" i="27"/>
  <c r="D5" i="29"/>
  <c r="AA7" i="27"/>
  <c r="Z72" i="27" s="1"/>
  <c r="B21" i="29" s="1"/>
  <c r="AD7" i="27"/>
  <c r="AC72" i="27" s="1"/>
  <c r="B8" i="29" s="1"/>
  <c r="AJ72" i="27"/>
  <c r="AG73" i="27" s="1"/>
  <c r="W72" i="27"/>
  <c r="B20" i="29" s="1"/>
  <c r="D64" i="21"/>
  <c r="D67" i="21"/>
  <c r="D62" i="21"/>
  <c r="D63" i="21"/>
  <c r="D60" i="21"/>
  <c r="D61" i="21"/>
  <c r="D58" i="21"/>
  <c r="D59" i="21"/>
  <c r="D56" i="21"/>
  <c r="D57" i="21"/>
  <c r="D55" i="21"/>
  <c r="G39" i="21" l="1"/>
  <c r="G40" i="21"/>
  <c r="G37" i="21"/>
  <c r="G38" i="21"/>
  <c r="G35" i="21"/>
  <c r="G36" i="21"/>
  <c r="I3" i="21"/>
  <c r="G31" i="21"/>
  <c r="G30" i="21"/>
  <c r="W13" i="34" a="1"/>
  <c r="W13" i="34" s="1"/>
  <c r="C46" i="33" s="1"/>
  <c r="Y13" i="34" a="1"/>
  <c r="Y13" i="34" s="1"/>
  <c r="H46" i="33" s="1"/>
  <c r="W15" i="34" a="1"/>
  <c r="W15" i="34" s="1"/>
  <c r="C48" i="33" s="1"/>
  <c r="Z15" i="34" a="1"/>
  <c r="Z15" i="34" s="1"/>
  <c r="J48" i="33" s="1"/>
  <c r="X15" i="34" a="1"/>
  <c r="X15" i="34" s="1"/>
  <c r="F48" i="33" s="1"/>
  <c r="Y15" i="34" a="1"/>
  <c r="Y15" i="34" s="1"/>
  <c r="H48" i="33" s="1"/>
  <c r="W10" i="34" a="1"/>
  <c r="W10" i="34" s="1"/>
  <c r="C43" i="33" s="1"/>
  <c r="Z10" i="34" a="1"/>
  <c r="Z10" i="34" s="1"/>
  <c r="J43" i="33" s="1"/>
  <c r="Y10" i="34" a="1"/>
  <c r="Y10" i="34" s="1"/>
  <c r="H43" i="33" s="1"/>
  <c r="X10" i="34" a="1"/>
  <c r="X10" i="34" s="1"/>
  <c r="F43" i="33" s="1"/>
  <c r="W17" i="34" a="1"/>
  <c r="W17" i="34" s="1"/>
  <c r="C50" i="33" s="1"/>
  <c r="Y17" i="34" a="1"/>
  <c r="Y17" i="34" s="1"/>
  <c r="H50" i="33" s="1"/>
  <c r="Z17" i="34" a="1"/>
  <c r="Z17" i="34" s="1"/>
  <c r="J50" i="33" s="1"/>
  <c r="X17" i="34" a="1"/>
  <c r="X17" i="34" s="1"/>
  <c r="F50" i="33" s="1"/>
  <c r="W20" i="34" a="1"/>
  <c r="W20" i="34" s="1"/>
  <c r="C53" i="33" s="1"/>
  <c r="Y20" i="34" a="1"/>
  <c r="Y20" i="34" s="1"/>
  <c r="H53" i="33" s="1"/>
  <c r="X20" i="34" a="1"/>
  <c r="X20" i="34" s="1"/>
  <c r="F53" i="33" s="1"/>
  <c r="Z20" i="34" a="1"/>
  <c r="Z20" i="34" s="1"/>
  <c r="J53" i="33" s="1"/>
  <c r="W26" i="34" a="1"/>
  <c r="W26" i="34" s="1"/>
  <c r="C59" i="33" s="1"/>
  <c r="Y26" i="34" a="1"/>
  <c r="Y26" i="34" s="1"/>
  <c r="H59" i="33" s="1"/>
  <c r="Z26" i="34" a="1"/>
  <c r="Z26" i="34" s="1"/>
  <c r="J59" i="33" s="1"/>
  <c r="X26" i="34" a="1"/>
  <c r="X26" i="34" s="1"/>
  <c r="F59" i="33" s="1"/>
  <c r="W12" i="34" a="1"/>
  <c r="W12" i="34" s="1"/>
  <c r="C45" i="33" s="1"/>
  <c r="Y12" i="34" a="1"/>
  <c r="Y12" i="34" s="1"/>
  <c r="H45" i="33" s="1"/>
  <c r="X12" i="34" a="1"/>
  <c r="X12" i="34" s="1"/>
  <c r="F45" i="33" s="1"/>
  <c r="Z12" i="34" a="1"/>
  <c r="Z12" i="34" s="1"/>
  <c r="J45" i="33" s="1"/>
  <c r="W25" i="34" a="1"/>
  <c r="W25" i="34" s="1"/>
  <c r="C58" i="33" s="1"/>
  <c r="Y25" i="34" a="1"/>
  <c r="Y25" i="34" s="1"/>
  <c r="H58" i="33" s="1"/>
  <c r="Z25" i="34" a="1"/>
  <c r="Z25" i="34" s="1"/>
  <c r="J58" i="33" s="1"/>
  <c r="X25" i="34" a="1"/>
  <c r="X25" i="34" s="1"/>
  <c r="F58" i="33" s="1"/>
  <c r="W21" i="34" a="1"/>
  <c r="W21" i="34" s="1"/>
  <c r="C54" i="33" s="1"/>
  <c r="Y21" i="34" a="1"/>
  <c r="Y21" i="34" s="1"/>
  <c r="H54" i="33" s="1"/>
  <c r="W27" i="34" a="1"/>
  <c r="W27" i="34" s="1"/>
  <c r="C60" i="33" s="1"/>
  <c r="Z27" i="34" a="1"/>
  <c r="Z27" i="34" s="1"/>
  <c r="J60" i="33" s="1"/>
  <c r="X27" i="34" a="1"/>
  <c r="X27" i="34" s="1"/>
  <c r="F60" i="33" s="1"/>
  <c r="Y27" i="34" a="1"/>
  <c r="Y27" i="34" s="1"/>
  <c r="H60" i="33" s="1"/>
  <c r="W18" i="34" a="1"/>
  <c r="W18" i="34" s="1"/>
  <c r="C51" i="33" s="1"/>
  <c r="Y18" i="34" a="1"/>
  <c r="Y18" i="34" s="1"/>
  <c r="H51" i="33" s="1"/>
  <c r="Z18" i="34" a="1"/>
  <c r="Z18" i="34" s="1"/>
  <c r="J51" i="33" s="1"/>
  <c r="X18" i="34" a="1"/>
  <c r="X18" i="34" s="1"/>
  <c r="F51" i="33" s="1"/>
  <c r="W16" i="34" a="1"/>
  <c r="W16" i="34" s="1"/>
  <c r="C49" i="33" s="1"/>
  <c r="Y16" i="34" a="1"/>
  <c r="Y16" i="34" s="1"/>
  <c r="H49" i="33" s="1"/>
  <c r="X16" i="34" a="1"/>
  <c r="X16" i="34" s="1"/>
  <c r="F49" i="33" s="1"/>
  <c r="Z16" i="34" a="1"/>
  <c r="Z16" i="34" s="1"/>
  <c r="J49" i="33" s="1"/>
  <c r="Z9" i="34" a="1"/>
  <c r="Z9" i="34" s="1"/>
  <c r="J42" i="33" s="1"/>
  <c r="W14" i="34" a="1"/>
  <c r="W14" i="34" s="1"/>
  <c r="C47" i="33" s="1"/>
  <c r="Z14" i="34" a="1"/>
  <c r="Z14" i="34" s="1"/>
  <c r="J47" i="33" s="1"/>
  <c r="Y14" i="34" a="1"/>
  <c r="Y14" i="34" s="1"/>
  <c r="H47" i="33" s="1"/>
  <c r="X14" i="34" a="1"/>
  <c r="X14" i="34" s="1"/>
  <c r="F47" i="33" s="1"/>
  <c r="W11" i="34" a="1"/>
  <c r="W11" i="34" s="1"/>
  <c r="C44" i="33" s="1"/>
  <c r="Z11" i="34" a="1"/>
  <c r="Z11" i="34" s="1"/>
  <c r="J44" i="33" s="1"/>
  <c r="X11" i="34" a="1"/>
  <c r="X11" i="34" s="1"/>
  <c r="F44" i="33" s="1"/>
  <c r="Y11" i="34" a="1"/>
  <c r="Y11" i="34" s="1"/>
  <c r="H44" i="33" s="1"/>
  <c r="W28" i="34" a="1"/>
  <c r="W28" i="34" s="1"/>
  <c r="Y28" i="34" a="1"/>
  <c r="Y28" i="34" s="1"/>
  <c r="H61" i="33" s="1"/>
  <c r="X28" i="34" a="1"/>
  <c r="X28" i="34" s="1"/>
  <c r="F61" i="33" s="1"/>
  <c r="Z28" i="34" a="1"/>
  <c r="Z28" i="34" s="1"/>
  <c r="J61" i="33" s="1"/>
  <c r="W23" i="34" a="1"/>
  <c r="W23" i="34" s="1"/>
  <c r="C56" i="33" s="1"/>
  <c r="Z23" i="34" a="1"/>
  <c r="Z23" i="34" s="1"/>
  <c r="J56" i="33" s="1"/>
  <c r="X23" i="34" a="1"/>
  <c r="X23" i="34" s="1"/>
  <c r="F56" i="33" s="1"/>
  <c r="Y23" i="34" a="1"/>
  <c r="Y23" i="34" s="1"/>
  <c r="H56" i="33" s="1"/>
  <c r="W24" i="34" a="1"/>
  <c r="W24" i="34" s="1"/>
  <c r="C57" i="33" s="1"/>
  <c r="Y24" i="34" a="1"/>
  <c r="Y24" i="34" s="1"/>
  <c r="H57" i="33" s="1"/>
  <c r="X24" i="34" a="1"/>
  <c r="X24" i="34" s="1"/>
  <c r="F57" i="33" s="1"/>
  <c r="Z24" i="34" a="1"/>
  <c r="Z24" i="34" s="1"/>
  <c r="J57" i="33" s="1"/>
  <c r="W19" i="34" a="1"/>
  <c r="W19" i="34" s="1"/>
  <c r="C52" i="33" s="1"/>
  <c r="Z19" i="34" a="1"/>
  <c r="Z19" i="34" s="1"/>
  <c r="J52" i="33" s="1"/>
  <c r="X19" i="34" a="1"/>
  <c r="X19" i="34" s="1"/>
  <c r="F52" i="33" s="1"/>
  <c r="Y19" i="34" a="1"/>
  <c r="Y19" i="34" s="1"/>
  <c r="H52" i="33" s="1"/>
  <c r="W22" i="34" a="1"/>
  <c r="W22" i="34" s="1"/>
  <c r="C55" i="33" s="1"/>
  <c r="Y22" i="34" a="1"/>
  <c r="Y22" i="34" s="1"/>
  <c r="H55" i="33" s="1"/>
  <c r="Z22" i="34" a="1"/>
  <c r="Z22" i="34" s="1"/>
  <c r="J55" i="33" s="1"/>
  <c r="X22" i="34" a="1"/>
  <c r="X22" i="34" s="1"/>
  <c r="F55" i="33" s="1"/>
  <c r="G28" i="21"/>
  <c r="G29" i="21"/>
  <c r="G26" i="21"/>
  <c r="G27" i="21"/>
  <c r="G24" i="21"/>
  <c r="G25" i="21"/>
  <c r="G20" i="21"/>
  <c r="G23" i="21"/>
  <c r="G17" i="21"/>
  <c r="G19" i="21"/>
  <c r="G18" i="21"/>
  <c r="C4" i="34"/>
  <c r="D24" i="33" s="1"/>
  <c r="G15" i="21"/>
  <c r="G16" i="21"/>
  <c r="G22" i="21"/>
  <c r="G14" i="21"/>
  <c r="G13" i="21"/>
  <c r="G33" i="21"/>
  <c r="G44" i="21"/>
  <c r="G43" i="21" s="1"/>
  <c r="H43" i="21" s="1"/>
  <c r="G34" i="21"/>
  <c r="G12" i="21"/>
  <c r="G4" i="21"/>
  <c r="G11" i="21"/>
  <c r="D68" i="21"/>
  <c r="D65" i="21" s="1"/>
  <c r="E65" i="21" s="1"/>
  <c r="AH73" i="27"/>
  <c r="D23" i="29" s="1"/>
  <c r="Z21" i="34" s="1" a="1"/>
  <c r="Z21" i="34" s="1"/>
  <c r="J54" i="33" s="1"/>
  <c r="B23" i="29"/>
  <c r="X21" i="34" s="1" a="1"/>
  <c r="X21" i="34" s="1"/>
  <c r="F54" i="33" s="1"/>
  <c r="D54" i="21"/>
  <c r="E54" i="21" s="1"/>
  <c r="Z13" i="34" l="1" a="1"/>
  <c r="Z13" i="34" s="1"/>
  <c r="J46" i="33" s="1"/>
  <c r="X13" i="34" a="1"/>
  <c r="X13" i="34" s="1"/>
  <c r="F46" i="33" s="1"/>
  <c r="G21" i="21"/>
  <c r="H21" i="21" s="1"/>
  <c r="AN9" i="27"/>
  <c r="G10" i="21"/>
  <c r="G32" i="21"/>
  <c r="AN7" i="27"/>
  <c r="G175" i="21" l="1"/>
  <c r="H32" i="21"/>
  <c r="H10" i="21"/>
  <c r="G87" i="33"/>
  <c r="C6" i="34"/>
  <c r="F26" i="33" s="1"/>
  <c r="AN11" i="27"/>
  <c r="E4" i="21"/>
  <c r="D40" i="21" s="1"/>
  <c r="D44" i="21"/>
  <c r="D43" i="21" s="1"/>
  <c r="E43" i="21" s="1"/>
  <c r="D38" i="21" l="1"/>
  <c r="D39" i="21"/>
  <c r="D36" i="21"/>
  <c r="D37" i="21"/>
  <c r="D31" i="21"/>
  <c r="D35" i="21"/>
  <c r="D34" i="21"/>
  <c r="D33" i="21"/>
  <c r="D14" i="21"/>
  <c r="D30" i="21"/>
  <c r="D28" i="21"/>
  <c r="D29" i="21"/>
  <c r="D26" i="21"/>
  <c r="D27" i="21"/>
  <c r="D24" i="21"/>
  <c r="D25" i="21"/>
  <c r="D20" i="21"/>
  <c r="D23" i="21"/>
  <c r="D22" i="21"/>
  <c r="D18" i="21"/>
  <c r="D19" i="21"/>
  <c r="D11" i="21"/>
  <c r="D17" i="21"/>
  <c r="H175" i="21"/>
  <c r="D88" i="33"/>
  <c r="AH19" i="27"/>
  <c r="AH21" i="27" s="1"/>
  <c r="O55" i="27"/>
  <c r="D12" i="21"/>
  <c r="C5" i="21"/>
  <c r="I2" i="21"/>
  <c r="D13" i="21"/>
  <c r="C9" i="34"/>
  <c r="F29" i="33" s="1"/>
  <c r="D15" i="21"/>
  <c r="D16" i="21"/>
  <c r="G678" i="21"/>
  <c r="D32" i="21" l="1"/>
  <c r="E32" i="21" s="1"/>
  <c r="L85" i="33"/>
  <c r="G680" i="21"/>
  <c r="J104" i="33" a="1"/>
  <c r="J104" i="33" s="1"/>
  <c r="D21" i="21"/>
  <c r="E21" i="21" s="1"/>
  <c r="I599" i="21"/>
  <c r="N599" i="21" s="1"/>
  <c r="F3" i="21"/>
  <c r="I86" i="33"/>
  <c r="C8" i="34"/>
  <c r="P2" i="21"/>
  <c r="I621" i="21"/>
  <c r="N621" i="21" s="1"/>
  <c r="I610" i="21"/>
  <c r="N610" i="21" s="1"/>
  <c r="I410" i="21"/>
  <c r="N410" i="21" s="1"/>
  <c r="I188" i="21"/>
  <c r="N188" i="21" s="1"/>
  <c r="I142" i="21"/>
  <c r="N142" i="21" s="1"/>
  <c r="I43" i="21"/>
  <c r="N43" i="21" s="1"/>
  <c r="I399" i="21"/>
  <c r="N399" i="21" s="1"/>
  <c r="I199" i="21"/>
  <c r="N199" i="21" s="1"/>
  <c r="I421" i="21"/>
  <c r="N421" i="21" s="1"/>
  <c r="I32" i="21"/>
  <c r="D10" i="21"/>
  <c r="H678" i="21"/>
  <c r="I331" i="21"/>
  <c r="N331" i="21" s="1"/>
  <c r="I522" i="21"/>
  <c r="N522" i="21" s="1"/>
  <c r="I76" i="21"/>
  <c r="N76" i="21" s="1"/>
  <c r="I254" i="21"/>
  <c r="N254" i="21" s="1"/>
  <c r="J115" i="33" l="1" a="1"/>
  <c r="J115" i="33" s="1"/>
  <c r="J121" i="33" a="1"/>
  <c r="J121" i="33" s="1"/>
  <c r="J113" i="33" a="1"/>
  <c r="J113" i="33" s="1"/>
  <c r="J114" i="33" a="1"/>
  <c r="J114" i="33" s="1"/>
  <c r="J106" i="33" a="1"/>
  <c r="J106" i="33" s="1"/>
  <c r="J112" i="33" a="1"/>
  <c r="J112" i="33" s="1"/>
  <c r="J107" i="33" a="1"/>
  <c r="J107" i="33" s="1"/>
  <c r="J102" i="33" a="1"/>
  <c r="J102" i="33" s="1"/>
  <c r="J103" i="33" a="1"/>
  <c r="J103" i="33" s="1"/>
  <c r="J95" i="33" a="1"/>
  <c r="J95" i="33" s="1"/>
  <c r="J101" i="33" a="1"/>
  <c r="J101" i="33" s="1"/>
  <c r="J96" i="33" a="1"/>
  <c r="J96" i="33" s="1"/>
  <c r="J97" i="33" a="1"/>
  <c r="J97" i="33" s="1"/>
  <c r="J94" i="33" a="1"/>
  <c r="J94" i="33" s="1"/>
  <c r="J93" i="33" a="1"/>
  <c r="J93" i="33" s="1"/>
  <c r="J99" i="33" a="1"/>
  <c r="J99" i="33" s="1"/>
  <c r="J98" i="33" a="1"/>
  <c r="J98" i="33" s="1"/>
  <c r="J108" i="33" a="1"/>
  <c r="J108" i="33" s="1"/>
  <c r="J100" i="33" a="1"/>
  <c r="J100" i="33" s="1"/>
  <c r="J118" i="33" a="1"/>
  <c r="J118" i="33" s="1"/>
  <c r="J109" i="33" a="1"/>
  <c r="J109" i="33" s="1"/>
  <c r="J119" i="33" a="1"/>
  <c r="J119" i="33" s="1"/>
  <c r="J117" i="33" a="1"/>
  <c r="J117" i="33" s="1"/>
  <c r="J120" i="33" a="1"/>
  <c r="J120" i="33" s="1"/>
  <c r="J116" i="33" a="1"/>
  <c r="J116" i="33" s="1"/>
  <c r="J111" i="33" a="1"/>
  <c r="J111" i="33" s="1"/>
  <c r="J110" i="33" a="1"/>
  <c r="J110" i="33" s="1"/>
  <c r="F28" i="33"/>
  <c r="D175" i="21"/>
  <c r="H680" i="21"/>
  <c r="J105" i="33" a="1"/>
  <c r="J105" i="33" s="1"/>
  <c r="N32" i="21"/>
  <c r="O32" i="21" s="1"/>
  <c r="E10" i="21"/>
  <c r="O599" i="21"/>
  <c r="P85" i="33"/>
  <c r="O188" i="21"/>
  <c r="O421" i="21"/>
  <c r="O43" i="21"/>
  <c r="O621" i="21"/>
  <c r="O399" i="21"/>
  <c r="O410" i="21"/>
  <c r="O610" i="21"/>
  <c r="O199" i="21"/>
  <c r="O142" i="21"/>
  <c r="I432" i="21"/>
  <c r="N432" i="21" s="1"/>
  <c r="O432" i="21" s="1"/>
  <c r="I544" i="21"/>
  <c r="N544" i="21" s="1"/>
  <c r="O544" i="21" s="1"/>
  <c r="I309" i="21"/>
  <c r="N309" i="21" s="1"/>
  <c r="O309" i="21" s="1"/>
  <c r="I355" i="21"/>
  <c r="N355" i="21" s="1"/>
  <c r="O355" i="21" s="1"/>
  <c r="I320" i="21"/>
  <c r="N320" i="21" s="1"/>
  <c r="O320" i="21" s="1"/>
  <c r="I533" i="21"/>
  <c r="N533" i="21" s="1"/>
  <c r="O533" i="21" s="1"/>
  <c r="I120" i="21"/>
  <c r="N120" i="21" s="1"/>
  <c r="O120" i="21" s="1"/>
  <c r="I210" i="21"/>
  <c r="N210" i="21" s="1"/>
  <c r="O210" i="21" s="1"/>
  <c r="I465" i="21"/>
  <c r="N465" i="21" s="1"/>
  <c r="O465" i="21" s="1"/>
  <c r="I632" i="21"/>
  <c r="N632" i="21" s="1"/>
  <c r="O632" i="21" s="1"/>
  <c r="I511" i="21"/>
  <c r="N511" i="21" s="1"/>
  <c r="O511" i="21" s="1"/>
  <c r="I287" i="21"/>
  <c r="N287" i="21" s="1"/>
  <c r="O287" i="21" s="1"/>
  <c r="I87" i="21"/>
  <c r="N87" i="21" s="1"/>
  <c r="O87" i="21" s="1"/>
  <c r="I344" i="21"/>
  <c r="N344" i="21" s="1"/>
  <c r="O344" i="21" s="1"/>
  <c r="I298" i="21"/>
  <c r="N298" i="21" s="1"/>
  <c r="O298" i="21" s="1"/>
  <c r="I476" i="21"/>
  <c r="N476" i="21" s="1"/>
  <c r="O476" i="21" s="1"/>
  <c r="I654" i="21"/>
  <c r="N654" i="21" s="1"/>
  <c r="O654" i="21" s="1"/>
  <c r="I153" i="21"/>
  <c r="N153" i="21" s="1"/>
  <c r="O153" i="21" s="1"/>
  <c r="I665" i="21"/>
  <c r="I643" i="21"/>
  <c r="N643" i="21" s="1"/>
  <c r="O643" i="21" s="1"/>
  <c r="I10" i="21"/>
  <c r="I232" i="21"/>
  <c r="N232" i="21" s="1"/>
  <c r="O232" i="21" s="1"/>
  <c r="I98" i="21"/>
  <c r="N98" i="21" s="1"/>
  <c r="O98" i="21" s="1"/>
  <c r="I498" i="21"/>
  <c r="N498" i="21" s="1"/>
  <c r="O498" i="21" s="1"/>
  <c r="O254" i="21"/>
  <c r="O76" i="21"/>
  <c r="I164" i="21"/>
  <c r="N164" i="21" s="1"/>
  <c r="O164" i="21" s="1"/>
  <c r="I366" i="21"/>
  <c r="N366" i="21" s="1"/>
  <c r="O366" i="21" s="1"/>
  <c r="I454" i="21"/>
  <c r="N454" i="21" s="1"/>
  <c r="O454" i="21" s="1"/>
  <c r="I276" i="21"/>
  <c r="N276" i="21" s="1"/>
  <c r="O276" i="21" s="1"/>
  <c r="I131" i="21"/>
  <c r="N131" i="21" s="1"/>
  <c r="O131" i="21" s="1"/>
  <c r="I588" i="21"/>
  <c r="N588" i="21" s="1"/>
  <c r="O588" i="21" s="1"/>
  <c r="I243" i="21"/>
  <c r="N243" i="21" s="1"/>
  <c r="O243" i="21" s="1"/>
  <c r="I487" i="21"/>
  <c r="N487" i="21" s="1"/>
  <c r="O487" i="21" s="1"/>
  <c r="I65" i="21"/>
  <c r="N65" i="21" s="1"/>
  <c r="O65" i="21" s="1"/>
  <c r="I443" i="21"/>
  <c r="N443" i="21" s="1"/>
  <c r="O443" i="21" s="1"/>
  <c r="I54" i="21"/>
  <c r="N54" i="21" s="1"/>
  <c r="O54" i="21" s="1"/>
  <c r="I109" i="21"/>
  <c r="N109" i="21" s="1"/>
  <c r="O109" i="21" s="1"/>
  <c r="I265" i="21"/>
  <c r="N265" i="21" s="1"/>
  <c r="O265" i="21" s="1"/>
  <c r="I388" i="21"/>
  <c r="N388" i="21" s="1"/>
  <c r="O388" i="21" s="1"/>
  <c r="I377" i="21"/>
  <c r="N377" i="21" s="1"/>
  <c r="O377" i="21" s="1"/>
  <c r="I177" i="21"/>
  <c r="N177" i="21" s="1"/>
  <c r="I21" i="21"/>
  <c r="I566" i="21"/>
  <c r="N566" i="21" s="1"/>
  <c r="O566" i="21" s="1"/>
  <c r="I221" i="21"/>
  <c r="N221" i="21" s="1"/>
  <c r="O221" i="21" s="1"/>
  <c r="I555" i="21"/>
  <c r="N555" i="21" s="1"/>
  <c r="O555" i="21" s="1"/>
  <c r="I577" i="21"/>
  <c r="N577" i="21" s="1"/>
  <c r="O577" i="21" s="1"/>
  <c r="O522" i="21"/>
  <c r="O331" i="21"/>
  <c r="K115" i="33" l="1" a="1"/>
  <c r="K115" i="33" s="1"/>
  <c r="K121" i="33" a="1"/>
  <c r="K121" i="33" s="1"/>
  <c r="K107" i="33" a="1"/>
  <c r="K107" i="33" s="1"/>
  <c r="K113" i="33" a="1"/>
  <c r="K113" i="33" s="1"/>
  <c r="K114" i="33" a="1"/>
  <c r="K114" i="33" s="1"/>
  <c r="K106" i="33" a="1"/>
  <c r="K106" i="33" s="1"/>
  <c r="K112" i="33" a="1"/>
  <c r="K112" i="33" s="1"/>
  <c r="K102" i="33" a="1"/>
  <c r="K102" i="33" s="1"/>
  <c r="K103" i="33" a="1"/>
  <c r="K103" i="33" s="1"/>
  <c r="K96" i="33" a="1"/>
  <c r="K96" i="33" s="1"/>
  <c r="K101" i="33" a="1"/>
  <c r="K101" i="33" s="1"/>
  <c r="K95" i="33" a="1"/>
  <c r="K95" i="33" s="1"/>
  <c r="K94" i="33" a="1"/>
  <c r="K94" i="33" s="1"/>
  <c r="K98" i="33" a="1"/>
  <c r="K98" i="33" s="1"/>
  <c r="K99" i="33" a="1"/>
  <c r="K99" i="33" s="1"/>
  <c r="K97" i="33" a="1"/>
  <c r="K97" i="33" s="1"/>
  <c r="K93" i="33" a="1"/>
  <c r="K93" i="33" s="1"/>
  <c r="K108" i="33" a="1"/>
  <c r="K108" i="33" s="1"/>
  <c r="K100" i="33" a="1"/>
  <c r="K100" i="33" s="1"/>
  <c r="K118" i="33" a="1"/>
  <c r="K118" i="33" s="1"/>
  <c r="K109" i="33" a="1"/>
  <c r="K109" i="33" s="1"/>
  <c r="K119" i="33" a="1"/>
  <c r="K119" i="33" s="1"/>
  <c r="F93" i="33"/>
  <c r="K117" i="33" a="1"/>
  <c r="K117" i="33" s="1"/>
  <c r="K120" i="33" a="1"/>
  <c r="K120" i="33" s="1"/>
  <c r="K116" i="33" a="1"/>
  <c r="K116" i="33" s="1"/>
  <c r="K111" i="33" a="1"/>
  <c r="K111" i="33" s="1"/>
  <c r="K110" i="33" a="1"/>
  <c r="K110" i="33" s="1"/>
  <c r="K105" i="33" a="1"/>
  <c r="K105" i="33" s="1"/>
  <c r="N21" i="21"/>
  <c r="O21" i="21" s="1"/>
  <c r="K104" i="33" a="1"/>
  <c r="K104" i="33" s="1"/>
  <c r="N665" i="21"/>
  <c r="O665" i="21" s="1"/>
  <c r="O676" i="21" s="1"/>
  <c r="E175" i="21"/>
  <c r="N10" i="21"/>
  <c r="D678" i="21"/>
  <c r="N342" i="21"/>
  <c r="N509" i="21"/>
  <c r="O509" i="21"/>
  <c r="O177" i="21"/>
  <c r="O342" i="21" s="1"/>
  <c r="I676" i="21"/>
  <c r="I175" i="21"/>
  <c r="I509" i="21"/>
  <c r="I342" i="21"/>
  <c r="N175" i="21" l="1"/>
  <c r="E678" i="21"/>
  <c r="N676" i="21"/>
  <c r="O10" i="21"/>
  <c r="O175" i="21" s="1"/>
  <c r="O680" i="21" s="1"/>
  <c r="D680" i="21"/>
  <c r="I680" i="21"/>
  <c r="L109" i="33" l="1" a="1"/>
  <c r="L109" i="33" s="1"/>
  <c r="L121" i="33" a="1"/>
  <c r="L121" i="33" s="1"/>
  <c r="E115" i="33" a="1"/>
  <c r="E115" i="33" s="1"/>
  <c r="E121" i="33" a="1"/>
  <c r="E121" i="33" s="1"/>
  <c r="E104" i="33" a="1"/>
  <c r="E104" i="33" s="1"/>
  <c r="L103" i="33" a="1"/>
  <c r="L103" i="33" s="1"/>
  <c r="L101" i="33" a="1"/>
  <c r="L101" i="33" s="1"/>
  <c r="L115" i="33" a="1"/>
  <c r="L115" i="33" s="1"/>
  <c r="L114" i="33" a="1"/>
  <c r="L114" i="33" s="1"/>
  <c r="E113" i="33" a="1"/>
  <c r="E113" i="33" s="1"/>
  <c r="E114" i="33" a="1"/>
  <c r="E114" i="33" s="1"/>
  <c r="L113" i="33" a="1"/>
  <c r="L113" i="33" s="1"/>
  <c r="E106" i="33" a="1"/>
  <c r="E106" i="33" s="1"/>
  <c r="E112" i="33" a="1"/>
  <c r="E112" i="33" s="1"/>
  <c r="L112" i="33" a="1"/>
  <c r="L112" i="33" s="1"/>
  <c r="L110" i="33" a="1"/>
  <c r="L110" i="33" s="1"/>
  <c r="L96" i="33" a="1"/>
  <c r="L96" i="33" s="1"/>
  <c r="L107" i="33" a="1"/>
  <c r="L107" i="33" s="1"/>
  <c r="E107" i="33" a="1"/>
  <c r="E107" i="33" s="1"/>
  <c r="L106" i="33" a="1"/>
  <c r="L106" i="33" s="1"/>
  <c r="E102" i="33" a="1"/>
  <c r="E102" i="33" s="1"/>
  <c r="E103" i="33" a="1"/>
  <c r="E103" i="33" s="1"/>
  <c r="L102" i="33" a="1"/>
  <c r="L102" i="33" s="1"/>
  <c r="E94" i="33" a="1"/>
  <c r="E94" i="33" s="1"/>
  <c r="E101" i="33" a="1"/>
  <c r="E101" i="33" s="1"/>
  <c r="E96" i="33" a="1"/>
  <c r="E96" i="33" s="1"/>
  <c r="L94" i="33" a="1"/>
  <c r="L94" i="33" s="1"/>
  <c r="E97" i="33" a="1"/>
  <c r="E97" i="33" s="1"/>
  <c r="E93" i="33" a="1"/>
  <c r="E93" i="33" s="1"/>
  <c r="E95" i="33" a="1"/>
  <c r="E95" i="33" s="1"/>
  <c r="L95" i="33" a="1"/>
  <c r="L95" i="33" s="1"/>
  <c r="E98" i="33" a="1"/>
  <c r="E98" i="33" s="1"/>
  <c r="E99" i="33" a="1"/>
  <c r="E99" i="33" s="1"/>
  <c r="L98" i="33" a="1"/>
  <c r="L98" i="33" s="1"/>
  <c r="N680" i="21"/>
  <c r="L108" i="33" a="1"/>
  <c r="L108" i="33" s="1"/>
  <c r="L93" i="33" a="1"/>
  <c r="L93" i="33" s="1"/>
  <c r="L97" i="33" a="1"/>
  <c r="L97" i="33" s="1"/>
  <c r="L99" i="33" a="1"/>
  <c r="L99" i="33" s="1"/>
  <c r="E108" i="33" a="1"/>
  <c r="E108" i="33" s="1"/>
  <c r="E100" i="33" a="1"/>
  <c r="E100" i="33" s="1"/>
  <c r="L100" i="33" a="1"/>
  <c r="L100" i="33" s="1"/>
  <c r="E118" i="33" a="1"/>
  <c r="E118" i="33" s="1"/>
  <c r="E109" i="33" a="1"/>
  <c r="E109" i="33" s="1"/>
  <c r="L118" i="33" a="1"/>
  <c r="L118" i="33" s="1"/>
  <c r="L119" i="33" a="1"/>
  <c r="L119" i="33" s="1"/>
  <c r="E119" i="33" a="1"/>
  <c r="E119" i="33" s="1"/>
  <c r="E117" i="33" a="1"/>
  <c r="E117" i="33" s="1"/>
  <c r="E120" i="33" a="1"/>
  <c r="E120" i="33" s="1"/>
  <c r="L116" i="33" a="1"/>
  <c r="L116" i="33" s="1"/>
  <c r="L120" i="33" a="1"/>
  <c r="L120" i="33" s="1"/>
  <c r="E116" i="33" a="1"/>
  <c r="E116" i="33" s="1"/>
  <c r="L111" i="33" a="1"/>
  <c r="L111" i="33" s="1"/>
  <c r="L117" i="33" a="1"/>
  <c r="L117" i="33" s="1"/>
  <c r="E111" i="33" a="1"/>
  <c r="E111" i="33" s="1"/>
  <c r="E110" i="33" a="1"/>
  <c r="E110" i="33" s="1"/>
  <c r="L105" i="33" a="1"/>
  <c r="L105" i="33" s="1"/>
  <c r="L104" i="33" a="1"/>
  <c r="L104" i="33" s="1"/>
  <c r="E680" i="21"/>
  <c r="E105" i="33" a="1"/>
  <c r="E105" i="33" s="1"/>
  <c r="G115" i="33" l="1" a="1"/>
  <c r="G115" i="33" s="1"/>
  <c r="G121" i="33" a="1"/>
  <c r="G121" i="33" s="1"/>
  <c r="G107" i="33" a="1"/>
  <c r="G107" i="33" s="1"/>
  <c r="G113" i="33" a="1"/>
  <c r="G113" i="33" s="1"/>
  <c r="G114" i="33" a="1"/>
  <c r="G114" i="33" s="1"/>
  <c r="G103" i="33" a="1"/>
  <c r="G103" i="33" s="1"/>
  <c r="G112" i="33" a="1"/>
  <c r="G112" i="33" s="1"/>
  <c r="G106" i="33" a="1"/>
  <c r="G106" i="33" s="1"/>
  <c r="G101" i="33" a="1"/>
  <c r="G101" i="33" s="1"/>
  <c r="G102" i="33" a="1"/>
  <c r="G102" i="33" s="1"/>
  <c r="G95" i="33" a="1"/>
  <c r="G95" i="33" s="1"/>
  <c r="G94" i="33" a="1"/>
  <c r="G94" i="33" s="1"/>
  <c r="G96" i="33" a="1"/>
  <c r="G96" i="33" s="1"/>
  <c r="G98" i="33" a="1"/>
  <c r="G98" i="33" s="1"/>
  <c r="G99" i="33" a="1"/>
  <c r="G99" i="33" s="1"/>
  <c r="G93" i="33" a="1"/>
  <c r="G93" i="33" s="1"/>
  <c r="G97" i="33" a="1"/>
  <c r="G97" i="33" s="1"/>
  <c r="G108" i="33" a="1"/>
  <c r="G108" i="33" s="1"/>
  <c r="G100" i="33" a="1"/>
  <c r="G100" i="33" s="1"/>
  <c r="G118" i="33" a="1"/>
  <c r="G118" i="33" s="1"/>
  <c r="G109" i="33" a="1"/>
  <c r="G109" i="33" s="1"/>
  <c r="G119" i="33" a="1"/>
  <c r="G119" i="33" s="1"/>
  <c r="G116" i="33" a="1"/>
  <c r="G116" i="33" s="1"/>
  <c r="G120" i="33" a="1"/>
  <c r="G120" i="33" s="1"/>
  <c r="G110" i="33" a="1"/>
  <c r="G110" i="33" s="1"/>
  <c r="G117" i="33" a="1"/>
  <c r="G117" i="33" s="1"/>
  <c r="G105" i="33" a="1"/>
  <c r="G105" i="33" s="1"/>
  <c r="G111" i="33" a="1"/>
  <c r="G111" i="33" s="1"/>
  <c r="G104" i="33" a="1"/>
  <c r="G104"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Verhas</author>
  </authors>
  <commentList>
    <comment ref="P91" authorId="0" shapeId="0" xr:uid="{64AAF278-05E3-4F9B-BAB3-37EA7DF5BEBF}">
      <text>
        <r>
          <rPr>
            <b/>
            <sz val="9"/>
            <color indexed="81"/>
            <rFont val="Tahoma"/>
            <family val="2"/>
          </rPr>
          <t>Write ''y'' when no CFM for this diffuser is to be considered.
In that case, a diffuser restrictor (B40701) should cover the hole of the diffuser. 
It can eventually be removed or openned to a smaller diameter to adjust to a more precise comfort CFM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 Verhas</author>
  </authors>
  <commentList>
    <comment ref="C8" authorId="0" shapeId="0" xr:uid="{00000000-0006-0000-0500-000001000000}">
      <text>
        <r>
          <rPr>
            <b/>
            <sz val="9"/>
            <color indexed="81"/>
            <rFont val="Tahoma"/>
            <family val="2"/>
          </rPr>
          <t>Enter room per room loads</t>
        </r>
      </text>
    </comment>
    <comment ref="E8" authorId="0" shapeId="0" xr:uid="{00000000-0006-0000-0500-000002000000}">
      <text>
        <r>
          <rPr>
            <b/>
            <sz val="9"/>
            <color indexed="81"/>
            <rFont val="Tahoma"/>
            <family val="2"/>
          </rPr>
          <t>Ratio of real over design</t>
        </r>
        <r>
          <rPr>
            <sz val="9"/>
            <color indexed="81"/>
            <rFont val="Tahoma"/>
            <family val="2"/>
          </rPr>
          <t xml:space="preserve">
</t>
        </r>
      </text>
    </comment>
    <comment ref="F8" authorId="0" shapeId="0" xr:uid="{00000000-0006-0000-0500-000003000000}">
      <text>
        <r>
          <rPr>
            <b/>
            <sz val="9"/>
            <color indexed="81"/>
            <rFont val="Tahoma"/>
            <family val="2"/>
          </rPr>
          <t>Enter room per room loads</t>
        </r>
        <r>
          <rPr>
            <sz val="9"/>
            <color indexed="81"/>
            <rFont val="Tahoma"/>
            <family val="2"/>
          </rPr>
          <t xml:space="preserve">
</t>
        </r>
      </text>
    </comment>
    <comment ref="H8" authorId="0" shapeId="0" xr:uid="{00000000-0006-0000-0500-000004000000}">
      <text>
        <r>
          <rPr>
            <b/>
            <sz val="9"/>
            <color indexed="81"/>
            <rFont val="Tahoma"/>
            <family val="2"/>
          </rPr>
          <t>Ratio of real over design</t>
        </r>
        <r>
          <rPr>
            <sz val="9"/>
            <color indexed="81"/>
            <rFont val="Tahoma"/>
            <family val="2"/>
          </rPr>
          <t xml:space="preserve">
</t>
        </r>
      </text>
    </comment>
    <comment ref="K8" authorId="0" shapeId="0" xr:uid="{00000000-0006-0000-0500-000005000000}">
      <text>
        <r>
          <rPr>
            <b/>
            <sz val="9"/>
            <color indexed="81"/>
            <rFont val="Tahoma"/>
            <family val="2"/>
          </rPr>
          <t xml:space="preserve">Trunk number.
To verify the max cfm per trunk.
See table below.
</t>
        </r>
      </text>
    </comment>
    <comment ref="M8" authorId="0" shapeId="0" xr:uid="{00000000-0006-0000-0500-000007000000}">
      <text>
        <r>
          <rPr>
            <b/>
            <sz val="9"/>
            <color indexed="81"/>
            <rFont val="Tahoma"/>
            <family val="2"/>
          </rPr>
          <t>Adjusted CFM for the lenght of flex:
CFM=42.654e-0.021L
Where L is flex lenght in feet.
Min = 7'
Max = 25'</t>
        </r>
        <r>
          <rPr>
            <sz val="9"/>
            <color indexed="81"/>
            <rFont val="Tahoma"/>
            <family val="2"/>
          </rPr>
          <t xml:space="preserve">
</t>
        </r>
      </text>
    </comment>
    <comment ref="N8" authorId="0" shapeId="0" xr:uid="{00000000-0006-0000-0500-000008000000}">
      <text>
        <r>
          <rPr>
            <b/>
            <sz val="9"/>
            <color indexed="81"/>
            <rFont val="Tahoma"/>
            <family val="2"/>
          </rPr>
          <t>Max of heating or cooling design CFM</t>
        </r>
        <r>
          <rPr>
            <sz val="9"/>
            <color indexed="81"/>
            <rFont val="Tahoma"/>
            <family val="2"/>
          </rPr>
          <t xml:space="preserve">
</t>
        </r>
      </text>
    </comment>
    <comment ref="Q8" authorId="0" shapeId="0" xr:uid="{00000000-0006-0000-0500-000009000000}">
      <text>
        <r>
          <rPr>
            <b/>
            <sz val="9"/>
            <color indexed="81"/>
            <rFont val="Tahoma"/>
            <family val="2"/>
          </rPr>
          <t>Write ''y'' when no CFM for this diffuser is to be considered.
In that case, a diffuser restrictor (B40701) should cover the hole of the diffuser. 
It can eventually be removed or openned to a smaller diameter to adjust to a more precise comfort CFM</t>
        </r>
        <r>
          <rPr>
            <sz val="9"/>
            <color indexed="81"/>
            <rFont val="Tahoma"/>
            <family val="2"/>
          </rPr>
          <t xml:space="preserve">
</t>
        </r>
      </text>
    </comment>
    <comment ref="M175" authorId="0" shapeId="0" xr:uid="{00000000-0006-0000-0500-00000B000000}">
      <text>
        <r>
          <rPr>
            <b/>
            <u/>
            <sz val="9"/>
            <color indexed="81"/>
            <rFont val="Tahoma"/>
            <family val="2"/>
          </rPr>
          <t>FOR ZONING SYSTEM ONLY:</t>
        </r>
        <r>
          <rPr>
            <b/>
            <sz val="9"/>
            <color indexed="81"/>
            <rFont val="Tahoma"/>
            <family val="2"/>
          </rPr>
          <t xml:space="preserve">
This cell turns red when total calculated CFM for this zone is lower of more than 10 CFM than CFM max @ low capacity (cell F3).
In this case add 1 diffuser to the lowest ratio room.
</t>
        </r>
        <r>
          <rPr>
            <sz val="9"/>
            <color indexed="81"/>
            <rFont val="Tahoma"/>
            <family val="2"/>
          </rPr>
          <t xml:space="preserve">
</t>
        </r>
        <r>
          <rPr>
            <b/>
            <sz val="9"/>
            <color indexed="81"/>
            <rFont val="Tahoma"/>
            <family val="2"/>
          </rPr>
          <t>This cell turns orange when total calculated CFM for this zone is higher of 30 than CFM max @ low capacity (cell F3).
In this case subtract 1 diffuser to the highest ratio room.</t>
        </r>
      </text>
    </comment>
    <comment ref="M342" authorId="0" shapeId="0" xr:uid="{00000000-0006-0000-0500-00000D000000}">
      <text>
        <r>
          <rPr>
            <b/>
            <u/>
            <sz val="9"/>
            <color indexed="81"/>
            <rFont val="Tahoma"/>
            <family val="2"/>
          </rPr>
          <t>FOR ZONING SYSTEM ONLY:</t>
        </r>
        <r>
          <rPr>
            <b/>
            <sz val="9"/>
            <color indexed="81"/>
            <rFont val="Tahoma"/>
            <family val="2"/>
          </rPr>
          <t xml:space="preserve">
This cell turns red when total calculated CFM for this zone is lower of more than 10 CFM than CFM max @ low capacity (cell F3).
In this case add 1 diffuser to the lowest ratio room.
This cell turns orange when total calculated CFM for this zone is higher of 30 than CFM max @ low capacity (cell F3).
In this case subtract 1 diffuser to the highest ratio room.</t>
        </r>
      </text>
    </comment>
    <comment ref="M509" authorId="0" shapeId="0" xr:uid="{00000000-0006-0000-0500-00000F000000}">
      <text>
        <r>
          <rPr>
            <b/>
            <u/>
            <sz val="9"/>
            <color indexed="81"/>
            <rFont val="Tahoma"/>
            <family val="2"/>
          </rPr>
          <t xml:space="preserve">FOR ZONING SYSTEM ONLY:
</t>
        </r>
        <r>
          <rPr>
            <b/>
            <sz val="9"/>
            <color indexed="81"/>
            <rFont val="Tahoma"/>
            <family val="2"/>
          </rPr>
          <t>This cell turns red when total calculated CFM for this zone is lower of more than 10 CFM than CFM max @ low capacity (cell F3).
In this case add 1 diffuser to the lowest ratio room.
This cell turns orange when total calculated CFM for this zone is higher of 30 than CFM max @ low capacity (cell F3).
In this case subtract 1 diffuser to the highest ratio room.</t>
        </r>
      </text>
    </comment>
    <comment ref="M676" authorId="0" shapeId="0" xr:uid="{00000000-0006-0000-0500-000011000000}">
      <text>
        <r>
          <rPr>
            <b/>
            <u/>
            <sz val="9"/>
            <color indexed="81"/>
            <rFont val="Tahoma"/>
            <family val="2"/>
          </rPr>
          <t xml:space="preserve">FOR ZONING SYSTEM ONLY:
</t>
        </r>
        <r>
          <rPr>
            <b/>
            <sz val="9"/>
            <color indexed="81"/>
            <rFont val="Tahoma"/>
            <family val="2"/>
          </rPr>
          <t>This cell turns red when total calculated CFM for this zone is lower of more than 10 CFM than CFM max @ low capacity (cell F3).
In this case add 1 diffuser to the lowest ratio room.
This cell turns orange when total calculated CFM for this zone is higher of 30 than CFM max @ low capacity (cell F3).
In this case subtract 1 diffuser to the highest ratio room.</t>
        </r>
      </text>
    </comment>
    <comment ref="M680" authorId="0" shapeId="0" xr:uid="{00000000-0006-0000-0500-000013000000}">
      <text>
        <r>
          <rPr>
            <b/>
            <sz val="9"/>
            <color indexed="81"/>
            <rFont val="Tahoma"/>
            <family val="2"/>
          </rPr>
          <t xml:space="preserve">This cell turns red when total calculated CFM  is lower of more than 20 CFM than Max system CFM (cell I2).
In this case add 1 diffuser to the lowest ratio room.
This cell turns orange when total calculated CFM is higher of 30 than Max system CFM (cell I2).
In this case subtract 1 diffuser to the highest ration room, except when zoned system and TOTAL zone CFM cells are 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Danny Serres</author>
  </authors>
  <commentList>
    <comment ref="B13" authorId="0" shapeId="0" xr:uid="{00000000-0006-0000-0600-000001000000}">
      <text>
        <r>
          <rPr>
            <b/>
            <sz val="9"/>
            <color indexed="81"/>
            <rFont val="Tahoma"/>
            <family val="2"/>
          </rPr>
          <t>Danny Serres:</t>
        </r>
        <r>
          <rPr>
            <sz val="9"/>
            <color indexed="81"/>
            <rFont val="Tahoma"/>
            <family val="2"/>
          </rPr>
          <t xml:space="preserve">
Pour écouler moteurs M-S
Les valeurs restent celles de la M-V, car M-S plus faible en chauffage. Aucun intérêt à plus en max.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Danny Serres</author>
  </authors>
  <commentList>
    <comment ref="C13" authorId="0" shapeId="0" xr:uid="{00000000-0006-0000-0B00-000001000000}">
      <text>
        <r>
          <rPr>
            <b/>
            <sz val="9"/>
            <color indexed="81"/>
            <rFont val="Tahoma"/>
            <family val="2"/>
          </rPr>
          <t>Enter the number of 45 deg saddles desired.
The number of 90 deg saddles will be adjusted automatically.</t>
        </r>
      </text>
    </comment>
    <comment ref="C14" authorId="0" shapeId="0" xr:uid="{00000000-0006-0000-0B00-000002000000}">
      <text>
        <r>
          <rPr>
            <b/>
            <sz val="9"/>
            <color indexed="81"/>
            <rFont val="Tahoma"/>
            <family val="2"/>
          </rPr>
          <t>Enter the number of 45 deg saddles desired.
The number of 90 deg saddles will be adjusted automatically.</t>
        </r>
      </text>
    </comment>
    <comment ref="C16" authorId="0" shapeId="0" xr:uid="{00000000-0006-0000-0B00-000003000000}">
      <text>
        <r>
          <rPr>
            <b/>
            <sz val="9"/>
            <color indexed="81"/>
            <rFont val="Tahoma"/>
            <family val="2"/>
          </rPr>
          <t>Enter the number of white collars desired.
The number of black collars will be adjusted automatically.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<sst xmlns="http://schemas.openxmlformats.org/spreadsheetml/2006/main" count="886" uniqueCount="600">
  <si>
    <t>Output</t>
  </si>
  <si>
    <t>CFM low heating</t>
  </si>
  <si>
    <t>Cooling</t>
  </si>
  <si>
    <t>CFM Low cooling</t>
  </si>
  <si>
    <t>CFM/BTU (Cool):</t>
  </si>
  <si>
    <t>Nom. Calc. CFM</t>
  </si>
  <si>
    <t>CFM/BTU (Heat):</t>
  </si>
  <si>
    <t>Max system CFM</t>
  </si>
  <si>
    <t>Load (BTU)</t>
  </si>
  <si>
    <t>Heating design</t>
  </si>
  <si>
    <t>Heating real</t>
  </si>
  <si>
    <t>Cooling design</t>
  </si>
  <si>
    <t>Room name</t>
  </si>
  <si>
    <t>diffusers</t>
  </si>
  <si>
    <t>Total floor or zone 2</t>
  </si>
  <si>
    <t>Total floor or zone 3</t>
  </si>
  <si>
    <t>Floor name or Zone 4</t>
  </si>
  <si>
    <t>Total floor or zone 4</t>
  </si>
  <si>
    <t>TOTALS</t>
  </si>
  <si>
    <t>Total sensible</t>
  </si>
  <si>
    <t>Latent</t>
  </si>
  <si>
    <t>Total</t>
  </si>
  <si>
    <t>Trunk</t>
  </si>
  <si>
    <t>Diameter</t>
  </si>
  <si>
    <t>TOTAL CFM</t>
  </si>
  <si>
    <t>Max CFM/trunk</t>
  </si>
  <si>
    <t>Length (feet)</t>
  </si>
  <si>
    <t>Elbow (90°)</t>
  </si>
  <si>
    <t>Elbow (45°)</t>
  </si>
  <si>
    <t>Equivalent length</t>
  </si>
  <si>
    <t>.</t>
  </si>
  <si>
    <t xml:space="preserve">Heating  </t>
  </si>
  <si>
    <t>Furnace Model</t>
  </si>
  <si>
    <t>Max. Heating capacity (BTU/h)</t>
  </si>
  <si>
    <t>Max CFM (1.7'' w.c.)</t>
  </si>
  <si>
    <t>Max CFM (heating)</t>
  </si>
  <si>
    <t>Min. Heating capacity (BTU/h)</t>
  </si>
  <si>
    <t>Description</t>
  </si>
  <si>
    <t>Chinook 15,000 BTU modulating, 1/2 HP, 95% AFUE, 40 to 100% modulating</t>
  </si>
  <si>
    <t>Chinook 15,000 BTU modulating, 3/4 HP, 95% AFUE, 40 to 100% modulating</t>
  </si>
  <si>
    <t>Chinook 30,000 BTU modulating, 1/2 HP,  95% AFUE, 40 to 100% modulating</t>
  </si>
  <si>
    <t>Chinook 30,000 BTU modulating, 3/4 HP,  95% AFUE, 40 to 100% modulating</t>
  </si>
  <si>
    <t>Chinook 45,000 BTU modulating, 1/2 HP,  95% AFUE, 40 to 100% modulating</t>
  </si>
  <si>
    <t>Chinook 45,000 BTU modulating, 3/4 HP,  95% AFUE, 40 to 100% modulating</t>
  </si>
  <si>
    <t>Chinook 60,000 BTU modulating, 3/4 HP,  95% AFUE, 40 to 100% modulating</t>
  </si>
  <si>
    <t>Chinook 75,000 BTU modulating, 3/4 HP, 95% AFUE, 40 to 100% modulating</t>
  </si>
  <si>
    <t>Outdoor Cooling unit Model</t>
  </si>
  <si>
    <t>Cooling capacity (BTU/h)</t>
  </si>
  <si>
    <t>Max CFM @400cfm/Ton</t>
  </si>
  <si>
    <t>Coil Vertical</t>
  </si>
  <si>
    <t>Coil description</t>
  </si>
  <si>
    <t>CC1.5-13.5-V</t>
  </si>
  <si>
    <t>Indoor cooling coil; 1.5 Ton</t>
  </si>
  <si>
    <t>Indoor cooling coil; 2.5 Ton</t>
  </si>
  <si>
    <t>Date</t>
  </si>
  <si>
    <t>HVAC in a Box bill of material; Right Sized System in combination to the Smart Duct</t>
  </si>
  <si>
    <t>Product</t>
  </si>
  <si>
    <t>Product Code:</t>
  </si>
  <si>
    <t>Units Required:</t>
  </si>
  <si>
    <t>Description:</t>
  </si>
  <si>
    <t>Chinook gas furnace</t>
  </si>
  <si>
    <t>Alizé heat pump</t>
  </si>
  <si>
    <t>Communicating Thermostat</t>
  </si>
  <si>
    <t>Diffusor</t>
  </si>
  <si>
    <t>Temporary construction cap</t>
  </si>
  <si>
    <t>Bottom return furnace base (optional)</t>
  </si>
  <si>
    <t>For saddles, Smart ducts, collars and diffusors, 10% more matl is added than required in case of damaged material on job site.</t>
  </si>
  <si>
    <t>Total floor or zone 1</t>
  </si>
  <si>
    <t>Chinook Compact 15,000 BTU modulating, 1/3 HP, 95% AFUE, 40 to 100% modulating</t>
  </si>
  <si>
    <t>Blocked diffuser      (y or n)</t>
  </si>
  <si>
    <t>Coil Multiposition</t>
  </si>
  <si>
    <t>CC1.5-13.5-M</t>
  </si>
  <si>
    <t>CC2.5-15.7-M</t>
  </si>
  <si>
    <t>CC3.0-15,7-M</t>
  </si>
  <si>
    <t>CC2.5-15,7-V</t>
  </si>
  <si>
    <t>CC3.0-15,7-V</t>
  </si>
  <si>
    <t>Evaporator support</t>
  </si>
  <si>
    <t>B40693-01</t>
  </si>
  <si>
    <t>B40693-02</t>
  </si>
  <si>
    <t>Designer</t>
  </si>
  <si>
    <t>CFM Max @Low</t>
  </si>
  <si>
    <t>Air distribution</t>
  </si>
  <si>
    <t>Cooling real</t>
  </si>
  <si>
    <t>CFM Heat design</t>
  </si>
  <si>
    <t>CFM Cool design</t>
  </si>
  <si>
    <t>Main trunk</t>
  </si>
  <si>
    <t>Flex length (')</t>
  </si>
  <si>
    <t>Nominal calculated CFM</t>
  </si>
  <si>
    <t>Max design CFM</t>
  </si>
  <si>
    <t>Proposed nb of diffusers</t>
  </si>
  <si>
    <t>Real nb of diffusers</t>
  </si>
  <si>
    <t>GAS</t>
  </si>
  <si>
    <t>ELEC</t>
  </si>
  <si>
    <t>RESULT</t>
  </si>
  <si>
    <t>SUP10-M240V12</t>
  </si>
  <si>
    <t>Supreme 10kW modulating, 1/2 HP ECM Motor</t>
  </si>
  <si>
    <t>SUP15-M240V12</t>
  </si>
  <si>
    <t>Supreme 15kW modulating, 1/2 HP ECM Motor</t>
  </si>
  <si>
    <t>SUP18-M240V12</t>
  </si>
  <si>
    <t>Supreme 18kW modulating, 1/2 HP ECM Motor</t>
  </si>
  <si>
    <t>SUP20-M240V12</t>
  </si>
  <si>
    <t>Supreme 20kW modulating, 1/2 HP ECM Motor</t>
  </si>
  <si>
    <t>SUP23-M240V12</t>
  </si>
  <si>
    <t>Supreme 23kW modulating, 1/2 HP ECM Motor</t>
  </si>
  <si>
    <t>SUP25-M240V12</t>
  </si>
  <si>
    <t>Supreme 25kW modulating, 1/2 HP ECM Motor</t>
  </si>
  <si>
    <t>SUP20-M240V20</t>
  </si>
  <si>
    <t>Supreme 20kW modulating, 1 HP ECM Motor</t>
  </si>
  <si>
    <t>SUP23-M240V20</t>
  </si>
  <si>
    <t>Supreme 23kW modulating, 1 HP ECM Motor</t>
  </si>
  <si>
    <t>SUP25-M240V20</t>
  </si>
  <si>
    <t>Supreme 25kW modulating, 1 HP ECM Motor</t>
  </si>
  <si>
    <t>SUP27-M240V20</t>
  </si>
  <si>
    <t>Supreme 27kW modulating, 1 HP ECM Motor</t>
  </si>
  <si>
    <t>SUP30-M240V20</t>
  </si>
  <si>
    <t>Supreme 30kW modulating, 1 HP ECM Motor</t>
  </si>
  <si>
    <t>Max Power</t>
  </si>
  <si>
    <t>CC1.5-S-V</t>
  </si>
  <si>
    <t>CC1.5-S-M</t>
  </si>
  <si>
    <t>CC2.5-S-V</t>
  </si>
  <si>
    <t>CC2.5-S-M</t>
  </si>
  <si>
    <t>CC3.0-S-V</t>
  </si>
  <si>
    <t>CC3.0-S-M</t>
  </si>
  <si>
    <t>Indoor cooling coil; 3 Ton</t>
  </si>
  <si>
    <t>B40691-02</t>
  </si>
  <si>
    <t>B40691-01</t>
  </si>
  <si>
    <t>Zoning System</t>
  </si>
  <si>
    <t>FURNACE</t>
  </si>
  <si>
    <t>COND</t>
  </si>
  <si>
    <t>BOTTOM RETURN BASE</t>
  </si>
  <si>
    <t>DOWNFLOW BASE</t>
  </si>
  <si>
    <t>COOLING COIL BASE</t>
  </si>
  <si>
    <t>B04452</t>
  </si>
  <si>
    <t>B40632-01</t>
  </si>
  <si>
    <t>B40632-02</t>
  </si>
  <si>
    <t>DFB-SUP</t>
  </si>
  <si>
    <t>B40829</t>
  </si>
  <si>
    <t>Approx # diffusers</t>
  </si>
  <si>
    <t>Real # diffusers</t>
  </si>
  <si>
    <t xml:space="preserve">* NOTE: FREIGHT CHARGES WILL BE ADDED TO THE ORDER.
</t>
  </si>
  <si>
    <t>Outdoor condensing unit 2 Ton 21 SEER, 25 to 100% modulation. Includes Dettson Interface K03081</t>
  </si>
  <si>
    <t>Outdoor condensing unit 2 1/2 Ton 16 SEER, 25 to 100% modulation. Includes Dettson Interface K03081</t>
  </si>
  <si>
    <t>Outdoor condensing unit 3 Ton 16 SEER, 25 to 100% modulation. Includes Dettson Interface K03081</t>
  </si>
  <si>
    <t>Outdoor condensing unit 3/4 Ton 27 SEER, 25 to 100% modulation. Includes Dettson Interface K03081</t>
  </si>
  <si>
    <t>ZONING</t>
  </si>
  <si>
    <t>DIST BOX</t>
  </si>
  <si>
    <t>B40775</t>
  </si>
  <si>
    <t>2 zones</t>
  </si>
  <si>
    <t>B40776</t>
  </si>
  <si>
    <t>3 zones</t>
  </si>
  <si>
    <t>B40777</t>
  </si>
  <si>
    <t>4 zones</t>
  </si>
  <si>
    <t>Upflow</t>
  </si>
  <si>
    <t>SUP Distribution box</t>
  </si>
  <si>
    <t>V3.0</t>
  </si>
  <si>
    <t>Revision tracking started</t>
  </si>
  <si>
    <t>Version</t>
  </si>
  <si>
    <t>Changes</t>
  </si>
  <si>
    <t>Auto-BOM with zoning</t>
  </si>
  <si>
    <t>V3.1</t>
  </si>
  <si>
    <t>Auto Handle heating only</t>
  </si>
  <si>
    <t>WITH COOL:</t>
  </si>
  <si>
    <t>WITH ZONING:</t>
  </si>
  <si>
    <t>V3.2</t>
  </si>
  <si>
    <t>Fix CFM calcs for zone #4</t>
  </si>
  <si>
    <t>V3.3</t>
  </si>
  <si>
    <t>Heating CFM Max revision</t>
  </si>
  <si>
    <t>R02P032 for communicating thermostat</t>
  </si>
  <si>
    <t>V3.4</t>
  </si>
  <si>
    <t>Modify max CFM at 1.7 for C45-M-S to be 1000 rather than 978 to give the opportunity to have 2.5t of cooling</t>
  </si>
  <si>
    <t>V4.0</t>
  </si>
  <si>
    <t>SUPC00-M240V8</t>
  </si>
  <si>
    <t>SUPC10-M240V8</t>
  </si>
  <si>
    <t>SUPC05-M240V8</t>
  </si>
  <si>
    <t>Supreme Compact 10kW modulating, 1/3 HP ECM Motor</t>
  </si>
  <si>
    <t>Supreme Compact 0kW modulating, 1/3 HP ECM Motor</t>
  </si>
  <si>
    <t>Supreme Compact 5kW modulating, 1/3 HP ECM Motor</t>
  </si>
  <si>
    <t>SUP compact</t>
  </si>
  <si>
    <t>Remove C60-M-S and C75-M-S</t>
  </si>
  <si>
    <t>Remove flat collar in BOM</t>
  </si>
  <si>
    <t>DCAH</t>
  </si>
  <si>
    <t>DCAHM-36-1</t>
  </si>
  <si>
    <t>DCAHM-55-1</t>
  </si>
  <si>
    <t>Modular</t>
  </si>
  <si>
    <t>DCAH 36,000 BTU/h</t>
  </si>
  <si>
    <t>DCAH 55,000 BTU/h</t>
  </si>
  <si>
    <t>MM08</t>
  </si>
  <si>
    <t>MM12</t>
  </si>
  <si>
    <t>Modular Blower 800CFM</t>
  </si>
  <si>
    <t>Modular Blower 1200CFM</t>
  </si>
  <si>
    <t>Smart Duct 25'</t>
  </si>
  <si>
    <t>80%-100% cooling option with zoned system</t>
  </si>
  <si>
    <t>DCAH and Modular Blower models added for future use</t>
  </si>
  <si>
    <t>Lengths of 7' 15' and 25' only</t>
  </si>
  <si>
    <t>Add BOM entry for 7' Smart Duct runs</t>
  </si>
  <si>
    <t>Smart Duct 15'</t>
  </si>
  <si>
    <t>Floor name or Zone 3</t>
  </si>
  <si>
    <t>Floor name or Zone 2</t>
  </si>
  <si>
    <t>15':</t>
  </si>
  <si>
    <t>7':</t>
  </si>
  <si>
    <t>25':</t>
  </si>
  <si>
    <t>Per box:</t>
  </si>
  <si>
    <t>TOTAL:</t>
  </si>
  <si>
    <t>Possible cuts:</t>
  </si>
  <si>
    <t>L1</t>
  </si>
  <si>
    <t>L2</t>
  </si>
  <si>
    <t>L3</t>
  </si>
  <si>
    <t>Leftover</t>
  </si>
  <si>
    <t>Orig Len</t>
  </si>
  <si>
    <t>A</t>
  </si>
  <si>
    <t>B</t>
  </si>
  <si>
    <t>C</t>
  </si>
  <si>
    <t>D</t>
  </si>
  <si>
    <t>E</t>
  </si>
  <si>
    <t>F</t>
  </si>
  <si>
    <t>G</t>
  </si>
  <si>
    <t>H</t>
  </si>
  <si>
    <t>TOTAL 25'</t>
  </si>
  <si>
    <t>TOTAL 15'</t>
  </si>
  <si>
    <t>CUTS</t>
  </si>
  <si>
    <t>Length of each cut       =   total used      --&gt;   loss</t>
  </si>
  <si>
    <t>25 = 25 --&gt; 0</t>
  </si>
  <si>
    <t>25 = 15 + 7 --&gt; 3</t>
  </si>
  <si>
    <t>25 = 7 + 7 + 7 --&gt; 4</t>
  </si>
  <si>
    <t>25  = 15 --&gt; 10</t>
  </si>
  <si>
    <t>25 = 7 --&gt; 18</t>
  </si>
  <si>
    <t>15 = 15 --&gt; 0</t>
  </si>
  <si>
    <t>15 = 7 --&gt; 8</t>
  </si>
  <si>
    <t>15 = 7 + 7 --&gt; 1</t>
  </si>
  <si>
    <t>25 = 7 + 7 --&gt; 11</t>
  </si>
  <si>
    <t>I</t>
  </si>
  <si>
    <t>Increase Max CFM of C30 &amp; C45 to allow more cooling (350CFM/TON)</t>
  </si>
  <si>
    <t>Must use communicating thermostat with Chinook (for CFM Fan ON)</t>
  </si>
  <si>
    <t>V4.1</t>
  </si>
  <si>
    <t>Fix cells section line 163 CFM formula issue</t>
  </si>
  <si>
    <t>25'</t>
  </si>
  <si>
    <t>15'</t>
  </si>
  <si>
    <t>TOTAL</t>
  </si>
  <si>
    <t>V4.2</t>
  </si>
  <si>
    <t>Improved flex cuts calculation</t>
  </si>
  <si>
    <t>Fix saddle count</t>
  </si>
  <si>
    <t>V4.3</t>
  </si>
  <si>
    <t>Remove -01 -02 after COND units</t>
  </si>
  <si>
    <t>COND-09</t>
  </si>
  <si>
    <t>COND-30</t>
  </si>
  <si>
    <t>COND-36</t>
  </si>
  <si>
    <t>V4.4</t>
  </si>
  <si>
    <t>Fix bad length error message</t>
  </si>
  <si>
    <t>New distribution box part numbers</t>
  </si>
  <si>
    <t>B40878-03</t>
  </si>
  <si>
    <t>B40878-01</t>
  </si>
  <si>
    <t>B40878-02</t>
  </si>
  <si>
    <t>B40878-04</t>
  </si>
  <si>
    <t>SUP Compact Distribution Box</t>
  </si>
  <si>
    <t>V4.5</t>
  </si>
  <si>
    <t>Add white collars &amp; 45° saddles</t>
  </si>
  <si>
    <t>90 deg collar black</t>
  </si>
  <si>
    <t>90 deg collar white</t>
  </si>
  <si>
    <t>6'' Saddle 45 deg</t>
  </si>
  <si>
    <t>8'' Saddle 45 deg</t>
  </si>
  <si>
    <t>V4.6</t>
  </si>
  <si>
    <t>Fix minimum cooling capacity for 60k &amp; 75k units</t>
  </si>
  <si>
    <t>Fix BOM for thermostats with zoning</t>
  </si>
  <si>
    <t>V4.7</t>
  </si>
  <si>
    <t>Replace C60-M-V with C60-M-S model</t>
  </si>
  <si>
    <t>V4.8</t>
  </si>
  <si>
    <t>Replace restrictor cap with new restrictor damper</t>
  </si>
  <si>
    <t>Fix COND-09 part number</t>
  </si>
  <si>
    <t>Diffusor Damper</t>
  </si>
  <si>
    <t>Floor name or Zone 1</t>
  </si>
  <si>
    <t>V5.0</t>
  </si>
  <si>
    <t>Remove all macros</t>
  </si>
  <si>
    <t>Add 2-V models</t>
  </si>
  <si>
    <t>Remove unused tabs</t>
  </si>
  <si>
    <t>Compact</t>
  </si>
  <si>
    <t>Yes</t>
  </si>
  <si>
    <t>No</t>
  </si>
  <si>
    <t>Allowed</t>
  </si>
  <si>
    <t>Model to select:</t>
  </si>
  <si>
    <t>Chinook</t>
  </si>
  <si>
    <t>2V</t>
  </si>
  <si>
    <t>C45-2-V</t>
  </si>
  <si>
    <t>C60-2-V</t>
  </si>
  <si>
    <t>C75-2-V</t>
  </si>
  <si>
    <t>CFM Low heating (70%)</t>
  </si>
  <si>
    <t>Lowest CFM (heating)</t>
  </si>
  <si>
    <t>Chinook 45,000 BTU 2 Stages, 1/2 HP, 95% AFUE</t>
  </si>
  <si>
    <t>Chinook 60,000 BTU 2 Stages, 3/4 HP, 95% AFUE</t>
  </si>
  <si>
    <t>Chinook 75,000 BTU 2 Stages, 3/4 HP, 95% AFUE</t>
  </si>
  <si>
    <t>FURNACE TYPE</t>
  </si>
  <si>
    <t>Gas (modulating)</t>
  </si>
  <si>
    <t>Gas (2 stages)</t>
  </si>
  <si>
    <t>Electric</t>
  </si>
  <si>
    <t>Gas Selected:</t>
  </si>
  <si>
    <t>Compact Selected:</t>
  </si>
  <si>
    <t>Select vertical coil</t>
  </si>
  <si>
    <t>Select multi-pos coil</t>
  </si>
  <si>
    <t>Furnace Orientation</t>
  </si>
  <si>
    <t>Horizontal</t>
  </si>
  <si>
    <t>Downflow</t>
  </si>
  <si>
    <t>Select coil based on orientation</t>
  </si>
  <si>
    <t>Coil capacity:</t>
  </si>
  <si>
    <t>Reconstructed coil code (13.5)</t>
  </si>
  <si>
    <t>Reconstructed coil code (15.7)</t>
  </si>
  <si>
    <t>Compact Coil</t>
  </si>
  <si>
    <t>CC1.0-10-M</t>
  </si>
  <si>
    <t>Selected coil description</t>
  </si>
  <si>
    <t>Select coil with proper size</t>
  </si>
  <si>
    <t>Select if electric</t>
  </si>
  <si>
    <t>Check Compact coil description</t>
  </si>
  <si>
    <t>Indoor cooling coil; 1.0 Ton</t>
  </si>
  <si>
    <t>WARNING: DO NOT EDIT ANY OF THE CELLS IN THIS SHEET UNLESS YOU KNOW WHAT YOU ARE DOING</t>
  </si>
  <si>
    <t>WARNING:
DO NOT EDIT ANY OF THE CELLS IN THIS SHEET UNLESS YOU KNOW WHAT YOU ARE DOING</t>
  </si>
  <si>
    <t>MAX BTU FOR SMALL COIL</t>
  </si>
  <si>
    <t>COND selection</t>
  </si>
  <si>
    <t>Min COND for 60/75k</t>
  </si>
  <si>
    <t>Capacity (kbtu)</t>
  </si>
  <si>
    <t>Model Selection if Gas</t>
  </si>
  <si>
    <t>COND capacity</t>
  </si>
  <si>
    <t>Model # matching heat loss</t>
  </si>
  <si>
    <t>Model Line #</t>
  </si>
  <si>
    <t>Model selected</t>
  </si>
  <si>
    <t>Next Model # matching cool CFM</t>
  </si>
  <si>
    <t>Model selection</t>
  </si>
  <si>
    <t>With compact:</t>
  </si>
  <si>
    <t>Model Selected</t>
  </si>
  <si>
    <t>Model Selection</t>
  </si>
  <si>
    <t>FURNACE SELECTION</t>
  </si>
  <si>
    <t>2 Stage thermostat is now R02P033</t>
  </si>
  <si>
    <t>CC15-M-V</t>
  </si>
  <si>
    <t>C15-M-V</t>
  </si>
  <si>
    <t>C15-M-S</t>
  </si>
  <si>
    <t>C30-M-V</t>
  </si>
  <si>
    <t>C30-M-S</t>
  </si>
  <si>
    <t>C45-M-V</t>
  </si>
  <si>
    <t>C45-M-S</t>
  </si>
  <si>
    <t>C60-M-S</t>
  </si>
  <si>
    <t>C75-M-V</t>
  </si>
  <si>
    <t>V5.1</t>
  </si>
  <si>
    <t xml:space="preserve">Correct 40% heating CFM in the CC15-M-V to be 130 CFM </t>
  </si>
  <si>
    <t>V5.2</t>
  </si>
  <si>
    <t>Fix BOM for Smart Duct lenghts</t>
  </si>
  <si>
    <t xml:space="preserve">NOTES TO INSTALLER: </t>
  </si>
  <si>
    <t>1. CONTACT DUCT DESIGNER FOR MAJOR DISCREPANCIES OF SMART DUCT LENGHTS OR POSITIONS</t>
  </si>
  <si>
    <t>2. THIS SYSTEM MUST BE INSTALLED ACCORDING TO THE INSTRUCTIONS IN THE SMART DUCT MANUAL X40240.</t>
  </si>
  <si>
    <t>3. EQUIPMENT SIZING IS DETERMINED BY THE HEATING/COOLING LOADS PROVIDED TO DETTSON.</t>
  </si>
  <si>
    <t>4. DETTSON RECOMMENDS HEATING/COOLING LOADS BE CALCULATED USING F280-12 (Canada) OR MANUAL J (US).</t>
  </si>
  <si>
    <r>
      <t>5. THE DRAWINGS SHOWS SUPPLY DUCTS ONLY.</t>
    </r>
    <r>
      <rPr>
        <b/>
        <sz val="11"/>
        <rFont val="Calibri"/>
        <family val="2"/>
      </rPr>
      <t xml:space="preserve">  </t>
    </r>
    <r>
      <rPr>
        <b/>
        <sz val="11"/>
        <color rgb="FFFF0000"/>
        <rFont val="Calibri"/>
        <family val="2"/>
      </rPr>
      <t>IF NOTED, RETURN GRILLS POSITIONS ARE FOR SUGGESTION ONLY</t>
    </r>
  </si>
  <si>
    <t>6. CONTRACTOR SHALL PROVIDE THE DESIGN FOR THE RETURN DUCTS ACCORDING TO ASHRAE FUNDAMENTALS AND ACCA MANUAL D.</t>
  </si>
  <si>
    <t>7. CONTRACTOR SHALL CHOOSE THE POSITION OF THE THERMOSTAT CAREFULLY ALONG THE BEST PRACTICE.</t>
  </si>
  <si>
    <t>V5.3</t>
  </si>
  <si>
    <t>Add comments and added the NOTES tab</t>
  </si>
  <si>
    <t>C15</t>
  </si>
  <si>
    <t>C30</t>
  </si>
  <si>
    <t>C45</t>
  </si>
  <si>
    <t>C60</t>
  </si>
  <si>
    <t>C75</t>
  </si>
  <si>
    <t>CC15 Distribution Box</t>
  </si>
  <si>
    <t>C60-C75 Distribution Box</t>
  </si>
  <si>
    <t>C15-C45 Distribution Box</t>
  </si>
  <si>
    <t>V5.4</t>
  </si>
  <si>
    <t>Fix Distribution Box P/N display in BOM</t>
  </si>
  <si>
    <t>V5.5</t>
  </si>
  <si>
    <t>Add HydroMax models</t>
  </si>
  <si>
    <t>HydroMax</t>
  </si>
  <si>
    <t>HydroMaxVHB504</t>
  </si>
  <si>
    <t>HydroMaxVHS504</t>
  </si>
  <si>
    <t>HydroMax 50,000 BTU/h</t>
  </si>
  <si>
    <t>HydroMax 50,000 BTU/h (modulating pump)</t>
  </si>
  <si>
    <t>HydroMax
VHB</t>
  </si>
  <si>
    <t>HydroMax
VHS</t>
  </si>
  <si>
    <t>HydroMax Distribution Box</t>
  </si>
  <si>
    <t>V5.6</t>
  </si>
  <si>
    <t>HydroMax Fan Ratio setting</t>
  </si>
  <si>
    <t>HydroMax BOM fixes</t>
  </si>
  <si>
    <t>Settings</t>
  </si>
  <si>
    <t>Heat Fan Ratio</t>
  </si>
  <si>
    <t>HM_MAX_CFM</t>
  </si>
  <si>
    <t>Heat loss</t>
  </si>
  <si>
    <t>Heat gain</t>
  </si>
  <si>
    <t>V5.7</t>
  </si>
  <si>
    <t>Fix SUP non-compact selection</t>
  </si>
  <si>
    <t>Add note for settings to be applied</t>
  </si>
  <si>
    <t>Air Handler</t>
  </si>
  <si>
    <t>Rename furnace to Air Handler</t>
  </si>
  <si>
    <t>Air Handler Model</t>
  </si>
  <si>
    <t>V5.8</t>
  </si>
  <si>
    <t>Fix equipment selection SUPREME</t>
  </si>
  <si>
    <t>V5.9</t>
  </si>
  <si>
    <t>Fix equipment selection CHINOOK</t>
  </si>
  <si>
    <t>Saddle 90 deg</t>
  </si>
  <si>
    <t>V5.10</t>
  </si>
  <si>
    <t>BOM: Universal 90 deg saddle</t>
  </si>
  <si>
    <t>COND-OCD-12</t>
  </si>
  <si>
    <t>V5.11</t>
  </si>
  <si>
    <t>Replace COND-12 with COND-OCD-12</t>
  </si>
  <si>
    <t>COND-OCD-24</t>
  </si>
  <si>
    <t>V5.12</t>
  </si>
  <si>
    <t>Replace COND-24 with COND-OCD-24</t>
  </si>
  <si>
    <t>COND-OCD-18</t>
  </si>
  <si>
    <t>V5.14</t>
  </si>
  <si>
    <t>Replace COND-18 with COND-OCD-18</t>
  </si>
  <si>
    <t>Fix CC3.0 description</t>
  </si>
  <si>
    <t>V6.0</t>
  </si>
  <si>
    <t>Split old calculator tab in simpler tabs</t>
  </si>
  <si>
    <t>Notes</t>
  </si>
  <si>
    <t>Indoor Unit</t>
  </si>
  <si>
    <t>Type</t>
  </si>
  <si>
    <t>Orientation</t>
  </si>
  <si>
    <t>Outdoor Unit</t>
  </si>
  <si>
    <t>Zoning</t>
  </si>
  <si>
    <t>Cooling %</t>
  </si>
  <si>
    <t>Date:</t>
  </si>
  <si>
    <t>Designer:</t>
  </si>
  <si>
    <t>Builder:</t>
  </si>
  <si>
    <t>THIS SPREADSHEET SHOULD BE ATTACHED TO THE DUCT LAYOUT FOR THE INSTALLER</t>
  </si>
  <si>
    <t>EQUIPMENT</t>
  </si>
  <si>
    <t>Model:</t>
  </si>
  <si>
    <t>Important Settings:</t>
  </si>
  <si>
    <t>Orientation:</t>
  </si>
  <si>
    <t>Max. heating capacity (BTH/h)</t>
  </si>
  <si>
    <t>Min. heating capacity (BTU/h)</t>
  </si>
  <si>
    <t>Max. CFM</t>
  </si>
  <si>
    <t>Max. CFM (heating)</t>
  </si>
  <si>
    <t>Min. CFM (heating)</t>
  </si>
  <si>
    <t>COND TYPE</t>
  </si>
  <si>
    <t>Saddle</t>
  </si>
  <si>
    <t>INDOOR UNIT INFO</t>
  </si>
  <si>
    <t>OutputFinal</t>
  </si>
  <si>
    <t>CFM Cond</t>
  </si>
  <si>
    <t>Idu CFM (heat)</t>
  </si>
  <si>
    <t>Max System CFM</t>
  </si>
  <si>
    <t>Out Heat</t>
  </si>
  <si>
    <t>Out Cool</t>
  </si>
  <si>
    <t>SUP BTM RETRUN BASE</t>
  </si>
  <si>
    <t>SUP DOWNFLOW BASE</t>
  </si>
  <si>
    <t>ZONING KIT</t>
  </si>
  <si>
    <t>SmartDuct Airflow Adjustment</t>
  </si>
  <si>
    <t>Heating Ratio</t>
  </si>
  <si>
    <t>Cooling Ratio</t>
  </si>
  <si>
    <t>Rise (°F)</t>
  </si>
  <si>
    <t>Never allow Supreme Compact (not available)</t>
  </si>
  <si>
    <t>COND-LPD-09</t>
  </si>
  <si>
    <t>Primary Heat</t>
  </si>
  <si>
    <t>Yes/No options</t>
  </si>
  <si>
    <t>BTU/hr</t>
  </si>
  <si>
    <t>ODU as primary heat allowed on all-electric systems</t>
  </si>
  <si>
    <t>Add 2 rooms per zone</t>
  </si>
  <si>
    <t>ALIZE MODELS</t>
  </si>
  <si>
    <t>CHINOOK COILS</t>
  </si>
  <si>
    <t>Heat Gain (All-electric)</t>
  </si>
  <si>
    <t>Final Heat Gain (Adj for Zoning)</t>
  </si>
  <si>
    <t>SUPREME COILS</t>
  </si>
  <si>
    <t>COND RESULTS</t>
  </si>
  <si>
    <t>OCD MODELS</t>
  </si>
  <si>
    <t>COND-OCD-09</t>
  </si>
  <si>
    <t>COND-OCD-30</t>
  </si>
  <si>
    <t>COND-OCD-36</t>
  </si>
  <si>
    <t>LPD MODELS</t>
  </si>
  <si>
    <t>UHD MODELS</t>
  </si>
  <si>
    <t>COND-LPD-12</t>
  </si>
  <si>
    <t>COND-LPD-18</t>
  </si>
  <si>
    <t>COND-LPD-24</t>
  </si>
  <si>
    <t>COND-UHD-09</t>
  </si>
  <si>
    <t>COND-UHD-12</t>
  </si>
  <si>
    <t>COND-UHD-18</t>
  </si>
  <si>
    <t>COND-UHD-24</t>
  </si>
  <si>
    <t>Outdoor condensing unit 3/4 Ton 23 SEER, 25 to 100% modulation. Includes Dettson Interface K03081</t>
  </si>
  <si>
    <t>Outdoor condensing unit 1 Ton 22 SEER, 25 to 100% modulation. Includes Dettson Interface K03081</t>
  </si>
  <si>
    <t>Outdoor condensing unit 1.5 Ton 20 SEER, 25 to 100% modulation. Includes Dettson Interface K03081</t>
  </si>
  <si>
    <t>Outdoor condensing unit 2 Ton 20 SEER, 25 to 100% modulation. Includes Dettson Interface K03081</t>
  </si>
  <si>
    <t>Outdoor condensing unit 2 1/2 Ton 18 SEER, 25 to 100% modulation. Includes Dettson Interface K03081</t>
  </si>
  <si>
    <t>Outdoor condensing unit 3 Ton 18 SEER, 25 to 100% modulation. Includes Dettson Interface K03081</t>
  </si>
  <si>
    <t>Outdoor condensing unit 3/4 Ton 38 SEER, 25 to 100% modulation. Includes Dettson Interface K03081</t>
  </si>
  <si>
    <t>Outdoor condensing unit 1 Ton 30 SEER, 25 to 100% modulation. Includes Dettson Interface K03081</t>
  </si>
  <si>
    <t>Outdoor condensing unit 1.5 Ton 24 SEER, 25 to 100% modulation. Includes Dettson Interface K03081</t>
  </si>
  <si>
    <t>Outdoor condensing unit 3/4 Ton 18 SEER, 25 to 100% modulation. Includes Dettson Interface K03081</t>
  </si>
  <si>
    <t>Outdoor condensing unit 1 Ton 18 SEER, 25 to 100% modulation. Includes Dettson Interface K03081</t>
  </si>
  <si>
    <t>Outdoor condensing unit 1.5 Ton 18 SEER, 25 to 100% modulation. Includes Dettson Interface K03081</t>
  </si>
  <si>
    <t>Outdoor condensing unit 2 Ton 18 SEER, 25 to 100% modulation. Includes Dettson Interface K03081</t>
  </si>
  <si>
    <t>Liste finale</t>
  </si>
  <si>
    <t>Types Permis</t>
  </si>
  <si>
    <t>Index</t>
  </si>
  <si>
    <t>Add LPD, OCD and UHD as ODU options</t>
  </si>
  <si>
    <t>INDOOR UNIT</t>
  </si>
  <si>
    <t>Zoning:</t>
  </si>
  <si>
    <t>Max. System CFM</t>
  </si>
  <si>
    <t>OUTDOOR UNIT</t>
  </si>
  <si>
    <t>45° Qty:</t>
  </si>
  <si>
    <t>White Qty:</t>
  </si>
  <si>
    <t>SADDLES</t>
  </si>
  <si>
    <t>COLLARS</t>
  </si>
  <si>
    <t>90°</t>
  </si>
  <si>
    <t>45°</t>
  </si>
  <si>
    <t>Black</t>
  </si>
  <si>
    <t>White</t>
  </si>
  <si>
    <t>Mixed</t>
  </si>
  <si>
    <t>→</t>
  </si>
  <si>
    <t>6''</t>
  </si>
  <si>
    <t>8''</t>
  </si>
  <si>
    <t>A-coil</t>
  </si>
  <si>
    <t>THERMOSTAT</t>
  </si>
  <si>
    <t>R02P032</t>
  </si>
  <si>
    <t>R02P033</t>
  </si>
  <si>
    <t>Result:</t>
  </si>
  <si>
    <t>Thermostat</t>
  </si>
  <si>
    <t>DESIGN</t>
  </si>
  <si>
    <t>Product Code</t>
  </si>
  <si>
    <t>HVAC in a Box BILL OF MATERIAL: Right-Sized System in combination to the Smart Duct</t>
  </si>
  <si>
    <t>Max. heating capacity (BTU/h)</t>
  </si>
  <si>
    <t>Max CFM:</t>
  </si>
  <si>
    <t>CFM/Ton:</t>
  </si>
  <si>
    <t>Project #:</t>
  </si>
  <si>
    <t>Project Name:</t>
  </si>
  <si>
    <t>Blocked diffuser         (y or n)</t>
  </si>
  <si>
    <t>Report page</t>
  </si>
  <si>
    <t>Fix Lengths calculator (rare issues)</t>
  </si>
  <si>
    <t>FORMATTING DESIGN SHEET (FOR REPORT)</t>
  </si>
  <si>
    <t>Load (BTU/h)</t>
  </si>
  <si>
    <t>Update Chinook CFM table</t>
  </si>
  <si>
    <t>Formatting Trunks</t>
  </si>
  <si>
    <t>Total CFM</t>
  </si>
  <si>
    <t>Number of zone(s):</t>
  </si>
  <si>
    <t>Qty</t>
  </si>
  <si>
    <t>Formatting  BOM</t>
  </si>
  <si>
    <t>Title row?</t>
  </si>
  <si>
    <t>Add C30-2-V</t>
  </si>
  <si>
    <t>C30-2-V</t>
  </si>
  <si>
    <t>Chinook 30,000 BTU 2 Stages, 1/2 HP, 95% AFUE</t>
  </si>
  <si>
    <t>Zoning distribution box</t>
  </si>
  <si>
    <t>Zoning system</t>
  </si>
  <si>
    <t>Downflow base</t>
  </si>
  <si>
    <t>A-coil base</t>
  </si>
  <si>
    <t>RISE</t>
  </si>
  <si>
    <t>Using SETTINGS</t>
  </si>
  <si>
    <t>CFM/ton:</t>
  </si>
  <si>
    <t>V6.1</t>
  </si>
  <si>
    <t>Display Total CFM at top of Design sheet</t>
  </si>
  <si>
    <t>V6.2</t>
  </si>
  <si>
    <t>Change color for trunks 6 &amp; 7</t>
  </si>
  <si>
    <t>Remove default Latent load</t>
  </si>
  <si>
    <t>V6.3</t>
  </si>
  <si>
    <t>Constraint case #</t>
  </si>
  <si>
    <t>B Active</t>
  </si>
  <si>
    <t>C Active</t>
  </si>
  <si>
    <t>D Active</t>
  </si>
  <si>
    <t>E Active</t>
  </si>
  <si>
    <t>H Active</t>
  </si>
  <si>
    <t>I Active</t>
  </si>
  <si>
    <t>Extra 15'</t>
  </si>
  <si>
    <t>Extra 25'</t>
  </si>
  <si>
    <t>Total 15'</t>
  </si>
  <si>
    <t>Total 25'</t>
  </si>
  <si>
    <t>Box losses 15'</t>
  </si>
  <si>
    <t>Box losses 25'</t>
  </si>
  <si>
    <t>Total losses</t>
  </si>
  <si>
    <t>Valid Case</t>
  </si>
  <si>
    <t>Result Losses</t>
  </si>
  <si>
    <t>Cuts</t>
  </si>
  <si>
    <t>Result Cuts</t>
  </si>
  <si>
    <t>Min losses:</t>
  </si>
  <si>
    <t>Min cuts:</t>
  </si>
  <si>
    <t>Line:</t>
  </si>
  <si>
    <t>Possible D</t>
  </si>
  <si>
    <t>Refer to document X01336 for information on how the lengths are computed.</t>
  </si>
  <si>
    <t>New lenghts calculation implementation for better optimization</t>
  </si>
  <si>
    <t>x_1</t>
  </si>
  <si>
    <t>x_2</t>
  </si>
  <si>
    <t>x_3</t>
  </si>
  <si>
    <t>x_4</t>
  </si>
  <si>
    <t>x_5</t>
  </si>
  <si>
    <t>x_6</t>
  </si>
  <si>
    <t>x_7</t>
  </si>
  <si>
    <t>x_8</t>
  </si>
  <si>
    <t>x_9</t>
  </si>
  <si>
    <t>v</t>
  </si>
  <si>
    <t>w</t>
  </si>
  <si>
    <t>s</t>
  </si>
  <si>
    <t>t</t>
  </si>
  <si>
    <t>P_m</t>
  </si>
  <si>
    <t>P_n</t>
  </si>
  <si>
    <t>ψ_P</t>
  </si>
  <si>
    <t>ψ_D</t>
  </si>
  <si>
    <t>V6.4</t>
  </si>
  <si>
    <t>Review lenghts calculation</t>
  </si>
  <si>
    <t>Two stage WiFi Thermostat</t>
  </si>
  <si>
    <t>LPD</t>
  </si>
  <si>
    <t>Projet #</t>
  </si>
  <si>
    <t>Constructeur</t>
  </si>
  <si>
    <t>Nom du projet</t>
  </si>
  <si>
    <t>Perte de chaleur totale</t>
  </si>
  <si>
    <t>Gain de chaleur total</t>
  </si>
  <si>
    <t>Unité intérieure</t>
  </si>
  <si>
    <t>Unité extérieure</t>
  </si>
  <si>
    <t>CFM/Tonne</t>
  </si>
  <si>
    <t>Zonage</t>
  </si>
  <si>
    <t># de zones</t>
  </si>
  <si>
    <t xml:space="preserve">Options Smart Duct </t>
  </si>
  <si>
    <t>Selles</t>
  </si>
  <si>
    <t>Colliers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</si>
</sst>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F800]dddd\,\ mmmm\ dd\,\ yyyy"/>
    <numFmt numFmtId="166" formatCode="0;\-0;;@"/>
    <numFmt numFmtId="167" formatCode="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color indexed="8"/>
      <name val="Calibri"/>
      <family val="2"/>
    </font>
    <font>
      <sz val="16"/>
      <color theme="1"/>
      <name val="Calibri"/>
      <family val="2"/>
      <scheme val="minor"/>
    </font>
    <font>
      <b/>
      <sz val="18"/>
      <name val="Calibri"/>
      <family val="2"/>
      <scheme val="minor"/>
    </font>
    <font>
      <sz val="11"/>
      <name val="Calibri"/>
      <family val="2"/>
      <scheme val="minor"/>
    </font>
    <font>
      <b/>
      <sz val="16"/>
      <color theme="1"/>
      <name val="Calibri"/>
      <family val="2"/>
      <scheme val="minor"/>
    </font>
    <font>
      <sz val="10"/>
      <color theme="1"/>
      <name val="Calibri"/>
      <family val="2"/>
      <scheme val="minor"/>
    </font>
    <font>
      <sz val="11"/>
      <color rgb="FFFF43C0"/>
      <name val="Calibri"/>
      <family val="2"/>
      <scheme val="minor"/>
    </font>
    <font>
      <sz val="14"/>
      <color theme="1"/>
      <name val="Calibri"/>
      <family val="2"/>
      <scheme val="minor"/>
    </font>
    <font>
      <b/>
      <sz val="8"/>
      <color theme="0"/>
      <name val="Calibri"/>
      <family val="2"/>
      <scheme val="minor"/>
    </font>
    <font>
      <b/>
      <sz val="16"/>
      <color theme="0"/>
      <name val="Calibri"/>
      <family val="2"/>
      <scheme val="minor"/>
    </font>
    <font>
      <b/>
      <sz val="11"/>
      <color indexed="8"/>
      <name val="Calibri"/>
      <family val="2"/>
    </font>
    <font>
      <b/>
      <sz val="18"/>
      <color theme="0"/>
      <name val="Calibri"/>
      <family val="2"/>
      <scheme val="minor"/>
    </font>
    <font>
      <b/>
      <sz val="9"/>
      <color indexed="81"/>
      <name val="Tahoma"/>
      <family val="2"/>
    </font>
    <font>
      <sz val="9"/>
      <color indexed="81"/>
      <name val="Tahoma"/>
      <family val="2"/>
    </font>
    <font>
      <b/>
      <u/>
      <sz val="9"/>
      <color indexed="81"/>
      <name val="Tahoma"/>
      <family val="2"/>
    </font>
    <font>
      <b/>
      <sz val="12"/>
      <name val="Times New Roman"/>
      <family val="1"/>
    </font>
    <font>
      <sz val="10"/>
      <name val="Times New Roman"/>
      <family val="1"/>
    </font>
    <font>
      <sz val="10"/>
      <color rgb="FFFF0000"/>
      <name val="Times New Roman"/>
      <family val="1"/>
    </font>
    <font>
      <b/>
      <u/>
      <sz val="11"/>
      <color theme="1"/>
      <name val="Calibri"/>
      <family val="2"/>
      <scheme val="minor"/>
    </font>
    <font>
      <sz val="10"/>
      <name val="Arial"/>
      <family val="2"/>
    </font>
    <font>
      <sz val="11"/>
      <name val="Calibri"/>
      <family val="2"/>
    </font>
    <font>
      <b/>
      <sz val="12"/>
      <name val="Arial"/>
      <family val="2"/>
    </font>
    <font>
      <b/>
      <sz val="11"/>
      <color rgb="FFC00000"/>
      <name val="Calibri"/>
      <family val="2"/>
      <scheme val="minor"/>
    </font>
    <font>
      <b/>
      <sz val="11"/>
      <color rgb="FFFF0000"/>
      <name val="Calibri"/>
      <family val="2"/>
      <scheme val="minor"/>
    </font>
    <font>
      <sz val="10"/>
      <color rgb="FF00B0F0"/>
      <name val="Arial"/>
      <family val="2"/>
    </font>
    <font>
      <b/>
      <sz val="10"/>
      <color rgb="FFFF0000"/>
      <name val="Arial"/>
      <family val="2"/>
    </font>
    <font>
      <b/>
      <u/>
      <sz val="10"/>
      <name val="Arial"/>
      <family val="2"/>
    </font>
    <font>
      <b/>
      <sz val="12"/>
      <color theme="1"/>
      <name val="Calibri"/>
      <family val="2"/>
      <scheme val="minor"/>
    </font>
    <font>
      <b/>
      <sz val="14"/>
      <color rgb="FFFF0000"/>
      <name val="Arial"/>
      <family val="2"/>
    </font>
    <font>
      <b/>
      <sz val="11"/>
      <name val="Calibri"/>
      <family val="2"/>
    </font>
    <font>
      <b/>
      <sz val="11"/>
      <color rgb="FFFF0000"/>
      <name val="Calibri"/>
      <family val="2"/>
    </font>
    <font>
      <b/>
      <u/>
      <sz val="11"/>
      <color rgb="FFFF0000"/>
      <name val="Calibri"/>
      <family val="2"/>
    </font>
    <font>
      <sz val="8"/>
      <name val="Arial"/>
      <family val="2"/>
    </font>
    <font>
      <b/>
      <sz val="18"/>
      <color rgb="FFC00000"/>
      <name val="Calibri"/>
      <family val="2"/>
      <scheme val="minor"/>
    </font>
    <font>
      <sz val="12"/>
      <name val="Arial"/>
      <family val="2"/>
    </font>
    <font>
      <b/>
      <sz val="18"/>
      <name val="Arial"/>
      <family val="2"/>
    </font>
    <font>
      <sz val="8"/>
      <name val="Arial"/>
      <family val="2"/>
    </font>
    <font>
      <b/>
      <sz val="10"/>
      <name val="Times New Roman"/>
      <family val="1"/>
    </font>
    <font>
      <u/>
      <sz val="10"/>
      <name val="Arial"/>
      <family val="2"/>
    </font>
    <font>
      <sz val="12"/>
      <name val="Calibri"/>
      <family val="2"/>
    </font>
    <font>
      <sz val="9"/>
      <name val="Arial"/>
      <family val="2"/>
    </font>
    <font>
      <sz val="12"/>
      <color theme="1"/>
      <name val="Calibri"/>
      <family val="2"/>
      <scheme val="minor"/>
    </font>
    <font>
      <b/>
      <sz val="10"/>
      <color theme="0"/>
      <name val="Arial"/>
      <family val="2"/>
    </font>
    <font>
      <sz val="10"/>
      <name val="Arial"/>
      <family val="2"/>
    </font>
    <font>
      <b/>
      <u/>
      <sz val="11"/>
      <name val="Arial"/>
      <family val="2"/>
    </font>
    <font>
      <b/>
      <u/>
      <sz val="14"/>
      <name val="Arial"/>
      <family val="2"/>
    </font>
    <font>
      <b/>
      <u/>
      <sz val="14"/>
      <color theme="1"/>
      <name val="Arial"/>
      <family val="2"/>
    </font>
    <font>
      <b/>
      <sz val="11"/>
      <name val="Arial"/>
      <family val="2"/>
    </font>
    <font>
      <b/>
      <sz val="14"/>
      <color rgb="FFC00000"/>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theme="1"/>
        <bgColor indexed="64"/>
      </patternFill>
    </fill>
    <fill>
      <patternFill patternType="solid">
        <fgColor rgb="FFFFD5F1"/>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2" tint="-9.9948118533890809E-2"/>
        <bgColor indexed="64"/>
      </patternFill>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9900"/>
        <bgColor indexed="64"/>
      </patternFill>
    </fill>
    <fill>
      <patternFill patternType="solid">
        <fgColor rgb="FF00FF00"/>
        <bgColor indexed="64"/>
      </patternFill>
    </fill>
    <fill>
      <patternFill patternType="solid">
        <fgColor rgb="FFFF00FF"/>
        <bgColor indexed="64"/>
      </patternFill>
    </fill>
    <fill>
      <patternFill patternType="solid">
        <fgColor rgb="FFCCCC00"/>
        <bgColor indexed="64"/>
      </patternFill>
    </fill>
    <fill>
      <patternFill patternType="solid">
        <fgColor theme="1" tint="0.499984740745262"/>
        <bgColor indexed="64"/>
      </patternFill>
    </fill>
    <fill>
      <patternFill patternType="solid">
        <fgColor rgb="FF7030A0"/>
        <bgColor indexed="64"/>
      </patternFill>
    </fill>
    <fill>
      <patternFill patternType="solid">
        <fgColor theme="9" tint="-0.249977111117893"/>
        <bgColor indexed="64"/>
      </patternFill>
    </fill>
    <fill>
      <patternFill patternType="solid">
        <fgColor theme="6"/>
        <bgColor indexed="64"/>
      </patternFill>
    </fill>
    <fill>
      <patternFill patternType="solid">
        <fgColor theme="2" tint="-0.499984740745262"/>
        <bgColor indexed="64"/>
      </patternFill>
    </fill>
    <fill>
      <patternFill patternType="solid">
        <fgColor rgb="FFFFC000"/>
        <bgColor indexed="64"/>
      </patternFill>
    </fill>
    <fill>
      <patternFill patternType="solid">
        <fgColor rgb="FF00B050"/>
        <bgColor indexed="64"/>
      </patternFill>
    </fill>
    <fill>
      <patternFill patternType="solid">
        <fgColor rgb="FFCCFF3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CFF"/>
        <bgColor indexed="64"/>
      </patternFill>
    </fill>
    <fill>
      <patternFill patternType="solid">
        <fgColor rgb="FF00B0F0"/>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rgb="FF00FFFF"/>
        <bgColor indexed="64"/>
      </patternFill>
    </fill>
    <fill>
      <patternFill patternType="solid">
        <fgColor rgb="FF00808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27" fillId="0" borderId="0"/>
    <xf numFmtId="9" fontId="34" fillId="0" borderId="0" applyFont="0" applyFill="0" applyBorder="0" applyAlignment="0" applyProtection="0"/>
    <xf numFmtId="9" fontId="53" fillId="0" borderId="0" applyFont="0" applyFill="0" applyBorder="0" applyAlignment="0" applyProtection="0"/>
  </cellStyleXfs>
  <cellXfs count="621">
    <xf numFmtId="0" fontId="0" fillId="0" borderId="0" xfId="0"/>
    <xf numFmtId="0" fontId="27" fillId="0" borderId="0" xfId="1"/>
    <xf numFmtId="0" fontId="27" fillId="0" borderId="0" xfId="1" applyAlignment="1">
      <alignment wrapText="1"/>
    </xf>
    <xf numFmtId="1" fontId="27" fillId="3" borderId="18" xfId="1" applyNumberFormat="1" applyFill="1" applyBorder="1" applyProtection="1">
      <protection locked="0"/>
    </xf>
    <xf numFmtId="1" fontId="33" fillId="2" borderId="0" xfId="1" applyNumberFormat="1" applyFont="1" applyFill="1"/>
    <xf numFmtId="9" fontId="33" fillId="0" borderId="0" xfId="2" applyFont="1" applyProtection="1"/>
    <xf numFmtId="1" fontId="33" fillId="0" borderId="0" xfId="1" applyNumberFormat="1" applyFont="1"/>
    <xf numFmtId="1" fontId="36" fillId="0" borderId="0" xfId="1" applyNumberFormat="1" applyFont="1"/>
    <xf numFmtId="0" fontId="33" fillId="0" borderId="0" xfId="1" applyFont="1"/>
    <xf numFmtId="9" fontId="33" fillId="0" borderId="0" xfId="2" applyFont="1" applyBorder="1" applyProtection="1"/>
    <xf numFmtId="1" fontId="35" fillId="0" borderId="4" xfId="1" applyNumberFormat="1" applyFont="1" applyBorder="1" applyAlignment="1">
      <alignment shrinkToFit="1"/>
    </xf>
    <xf numFmtId="1" fontId="35" fillId="0" borderId="8" xfId="1" applyNumberFormat="1" applyFont="1" applyBorder="1" applyAlignment="1">
      <alignment shrinkToFit="1"/>
    </xf>
    <xf numFmtId="1" fontId="27" fillId="2" borderId="0" xfId="1" applyNumberFormat="1" applyFill="1"/>
    <xf numFmtId="1" fontId="27" fillId="0" borderId="0" xfId="1" applyNumberFormat="1"/>
    <xf numFmtId="9" fontId="0" fillId="0" borderId="0" xfId="2" applyFont="1" applyProtection="1"/>
    <xf numFmtId="1" fontId="37" fillId="0" borderId="0" xfId="1" applyNumberFormat="1" applyFont="1"/>
    <xf numFmtId="1" fontId="35" fillId="0" borderId="1" xfId="1" applyNumberFormat="1" applyFont="1" applyBorder="1"/>
    <xf numFmtId="0" fontId="35" fillId="0" borderId="3" xfId="2" applyNumberFormat="1" applyFont="1" applyFill="1" applyBorder="1" applyProtection="1"/>
    <xf numFmtId="1" fontId="41" fillId="0" borderId="0" xfId="1" applyNumberFormat="1" applyFont="1"/>
    <xf numFmtId="1" fontId="27" fillId="0" borderId="8" xfId="1" applyNumberFormat="1" applyBorder="1" applyAlignment="1">
      <alignment shrinkToFit="1"/>
    </xf>
    <xf numFmtId="164" fontId="27" fillId="0" borderId="9" xfId="1" applyNumberFormat="1" applyBorder="1"/>
    <xf numFmtId="1" fontId="38" fillId="0" borderId="1" xfId="1" applyNumberFormat="1" applyFont="1" applyBorder="1" applyAlignment="1">
      <alignment shrinkToFit="1"/>
    </xf>
    <xf numFmtId="1" fontId="42" fillId="0" borderId="0" xfId="1" applyNumberFormat="1" applyFont="1"/>
    <xf numFmtId="1" fontId="32" fillId="0" borderId="0" xfId="1" applyNumberFormat="1" applyFont="1"/>
    <xf numFmtId="1" fontId="27" fillId="0" borderId="4" xfId="1" applyNumberFormat="1" applyBorder="1"/>
    <xf numFmtId="9" fontId="0" fillId="0" borderId="12" xfId="2" applyFont="1" applyBorder="1" applyAlignment="1" applyProtection="1">
      <alignment horizontal="center"/>
    </xf>
    <xf numFmtId="1" fontId="43" fillId="2" borderId="21" xfId="1" applyNumberFormat="1" applyFont="1" applyFill="1" applyBorder="1"/>
    <xf numFmtId="1" fontId="27" fillId="2" borderId="18" xfId="1" applyNumberFormat="1" applyFill="1" applyBorder="1"/>
    <xf numFmtId="1" fontId="27" fillId="2" borderId="22" xfId="1" applyNumberFormat="1" applyFill="1" applyBorder="1"/>
    <xf numFmtId="9" fontId="0" fillId="2" borderId="22" xfId="2" applyFont="1" applyFill="1" applyBorder="1" applyProtection="1"/>
    <xf numFmtId="1" fontId="37" fillId="2" borderId="18" xfId="1" applyNumberFormat="1" applyFont="1" applyFill="1" applyBorder="1"/>
    <xf numFmtId="1" fontId="27" fillId="5" borderId="0" xfId="1" applyNumberFormat="1" applyFill="1"/>
    <xf numFmtId="1" fontId="27" fillId="6" borderId="18" xfId="1" applyNumberFormat="1" applyFill="1" applyBorder="1"/>
    <xf numFmtId="9" fontId="0" fillId="6" borderId="22" xfId="2" applyFont="1" applyFill="1" applyBorder="1" applyProtection="1"/>
    <xf numFmtId="1" fontId="27" fillId="6" borderId="22" xfId="1" applyNumberFormat="1" applyFill="1" applyBorder="1"/>
    <xf numFmtId="1" fontId="37" fillId="6" borderId="18" xfId="1" applyNumberFormat="1" applyFont="1" applyFill="1" applyBorder="1"/>
    <xf numFmtId="1" fontId="27" fillId="0" borderId="18" xfId="1" applyNumberFormat="1" applyBorder="1"/>
    <xf numFmtId="9" fontId="0" fillId="0" borderId="22" xfId="2" applyFont="1" applyFill="1" applyBorder="1" applyProtection="1"/>
    <xf numFmtId="1" fontId="27" fillId="0" borderId="22" xfId="1" applyNumberFormat="1" applyBorder="1"/>
    <xf numFmtId="1" fontId="37" fillId="0" borderId="18" xfId="1" applyNumberFormat="1" applyFont="1" applyBorder="1"/>
    <xf numFmtId="1" fontId="44" fillId="0" borderId="21" xfId="1" applyNumberFormat="1" applyFont="1" applyBorder="1" applyAlignment="1">
      <alignment wrapText="1"/>
    </xf>
    <xf numFmtId="1" fontId="44" fillId="0" borderId="18" xfId="1" applyNumberFormat="1" applyFont="1" applyBorder="1"/>
    <xf numFmtId="9" fontId="44" fillId="0" borderId="18" xfId="2" applyFont="1" applyFill="1" applyBorder="1" applyProtection="1"/>
    <xf numFmtId="1" fontId="27" fillId="7" borderId="0" xfId="1" applyNumberFormat="1" applyFill="1"/>
    <xf numFmtId="1" fontId="27" fillId="8" borderId="0" xfId="1" applyNumberFormat="1" applyFill="1"/>
    <xf numFmtId="1" fontId="27" fillId="9" borderId="0" xfId="1" applyNumberFormat="1" applyFill="1"/>
    <xf numFmtId="1" fontId="45" fillId="10" borderId="10" xfId="1" applyNumberFormat="1" applyFont="1" applyFill="1" applyBorder="1"/>
    <xf numFmtId="1" fontId="27" fillId="10" borderId="24" xfId="1" applyNumberFormat="1" applyFill="1" applyBorder="1"/>
    <xf numFmtId="1" fontId="27" fillId="10" borderId="25" xfId="1" applyNumberFormat="1" applyFill="1" applyBorder="1"/>
    <xf numFmtId="9" fontId="0" fillId="10" borderId="25" xfId="2" applyFont="1" applyFill="1" applyBorder="1" applyProtection="1"/>
    <xf numFmtId="9" fontId="0" fillId="10" borderId="26" xfId="2" applyFont="1" applyFill="1" applyBorder="1" applyProtection="1"/>
    <xf numFmtId="1" fontId="27" fillId="10" borderId="26" xfId="1" applyNumberFormat="1" applyFill="1" applyBorder="1"/>
    <xf numFmtId="1" fontId="37" fillId="10" borderId="24" xfId="1" applyNumberFormat="1" applyFont="1" applyFill="1" applyBorder="1"/>
    <xf numFmtId="1" fontId="27" fillId="10" borderId="27" xfId="1" applyNumberFormat="1" applyFill="1" applyBorder="1"/>
    <xf numFmtId="1" fontId="27" fillId="0" borderId="21" xfId="1" applyNumberFormat="1" applyBorder="1"/>
    <xf numFmtId="9" fontId="0" fillId="0" borderId="18" xfId="2" applyFont="1" applyBorder="1" applyProtection="1"/>
    <xf numFmtId="1" fontId="27" fillId="0" borderId="26" xfId="1" applyNumberFormat="1" applyBorder="1"/>
    <xf numFmtId="1" fontId="27" fillId="0" borderId="24" xfId="1" applyNumberFormat="1" applyBorder="1"/>
    <xf numFmtId="1" fontId="37" fillId="0" borderId="24" xfId="1" applyNumberFormat="1" applyFont="1" applyBorder="1"/>
    <xf numFmtId="1" fontId="27" fillId="0" borderId="8" xfId="1" applyNumberFormat="1" applyBorder="1"/>
    <xf numFmtId="1" fontId="27" fillId="0" borderId="28" xfId="1" applyNumberFormat="1" applyBorder="1"/>
    <xf numFmtId="1" fontId="27" fillId="0" borderId="29" xfId="1" applyNumberFormat="1" applyBorder="1"/>
    <xf numFmtId="9" fontId="0" fillId="0" borderId="28" xfId="2" applyFont="1" applyBorder="1" applyProtection="1"/>
    <xf numFmtId="1" fontId="27" fillId="0" borderId="30" xfId="1" applyNumberFormat="1" applyBorder="1"/>
    <xf numFmtId="1" fontId="38" fillId="0" borderId="28" xfId="1" applyNumberFormat="1" applyFont="1" applyBorder="1"/>
    <xf numFmtId="1" fontId="31" fillId="0" borderId="18" xfId="1" applyNumberFormat="1" applyFont="1" applyBorder="1"/>
    <xf numFmtId="1" fontId="31" fillId="0" borderId="18" xfId="1" applyNumberFormat="1" applyFont="1" applyBorder="1" applyAlignment="1">
      <alignment wrapText="1"/>
    </xf>
    <xf numFmtId="9" fontId="31" fillId="0" borderId="18" xfId="2" applyFont="1" applyBorder="1" applyAlignment="1" applyProtection="1">
      <alignment wrapText="1"/>
    </xf>
    <xf numFmtId="1" fontId="27" fillId="0" borderId="18" xfId="1" applyNumberFormat="1" applyBorder="1" applyAlignment="1">
      <alignment horizontal="center"/>
    </xf>
    <xf numFmtId="1" fontId="0" fillId="0" borderId="18" xfId="2" applyNumberFormat="1" applyFont="1" applyBorder="1" applyAlignment="1" applyProtection="1">
      <alignment horizontal="center"/>
    </xf>
    <xf numFmtId="0" fontId="0" fillId="0" borderId="18" xfId="2" applyNumberFormat="1" applyFont="1" applyBorder="1" applyAlignment="1" applyProtection="1">
      <alignment horizontal="center"/>
    </xf>
    <xf numFmtId="1" fontId="27" fillId="3" borderId="21" xfId="1" applyNumberFormat="1" applyFill="1" applyBorder="1" applyProtection="1">
      <protection locked="0"/>
    </xf>
    <xf numFmtId="1" fontId="27" fillId="3" borderId="22" xfId="1" applyNumberFormat="1" applyFill="1" applyBorder="1" applyProtection="1">
      <protection locked="0"/>
    </xf>
    <xf numFmtId="1" fontId="27" fillId="3" borderId="18" xfId="1" applyNumberFormat="1" applyFill="1" applyBorder="1" applyAlignment="1" applyProtection="1">
      <alignment horizontal="center"/>
      <protection locked="0"/>
    </xf>
    <xf numFmtId="0" fontId="49" fillId="0" borderId="0" xfId="1" applyFont="1"/>
    <xf numFmtId="0" fontId="50" fillId="11" borderId="6" xfId="1" applyFont="1" applyFill="1" applyBorder="1" applyAlignment="1">
      <alignment wrapText="1"/>
    </xf>
    <xf numFmtId="0" fontId="50" fillId="11" borderId="31" xfId="1" applyFont="1" applyFill="1" applyBorder="1" applyAlignment="1">
      <alignment wrapText="1"/>
    </xf>
    <xf numFmtId="0" fontId="50" fillId="11" borderId="32" xfId="1" applyFont="1" applyFill="1" applyBorder="1" applyAlignment="1">
      <alignment wrapText="1"/>
    </xf>
    <xf numFmtId="0" fontId="50" fillId="11" borderId="33" xfId="1" applyFont="1" applyFill="1" applyBorder="1" applyAlignment="1">
      <alignment wrapText="1"/>
    </xf>
    <xf numFmtId="0" fontId="50" fillId="11" borderId="34" xfId="1" applyFont="1" applyFill="1" applyBorder="1" applyAlignment="1">
      <alignment wrapText="1"/>
    </xf>
    <xf numFmtId="0" fontId="50" fillId="11" borderId="35" xfId="1" applyFont="1" applyFill="1" applyBorder="1" applyAlignment="1">
      <alignment wrapText="1"/>
    </xf>
    <xf numFmtId="0" fontId="50" fillId="11" borderId="36" xfId="1" applyFont="1" applyFill="1" applyBorder="1" applyAlignment="1">
      <alignment wrapText="1"/>
    </xf>
    <xf numFmtId="0" fontId="50" fillId="0" borderId="4" xfId="1" applyFont="1" applyBorder="1" applyAlignment="1">
      <alignment horizontal="center"/>
    </xf>
    <xf numFmtId="0" fontId="50" fillId="0" borderId="38" xfId="1" applyFont="1" applyBorder="1" applyAlignment="1">
      <alignment horizontal="center"/>
    </xf>
    <xf numFmtId="0" fontId="51" fillId="0" borderId="38" xfId="1" applyFont="1" applyBorder="1" applyAlignment="1">
      <alignment horizontal="center"/>
    </xf>
    <xf numFmtId="0" fontId="50" fillId="0" borderId="39" xfId="1" applyFont="1" applyBorder="1" applyAlignment="1">
      <alignment horizontal="left"/>
    </xf>
    <xf numFmtId="0" fontId="50" fillId="0" borderId="40" xfId="1" applyFont="1" applyBorder="1" applyAlignment="1">
      <alignment horizontal="center"/>
    </xf>
    <xf numFmtId="0" fontId="50" fillId="0" borderId="41" xfId="1" applyFont="1" applyBorder="1" applyAlignment="1">
      <alignment horizontal="left"/>
    </xf>
    <xf numFmtId="0" fontId="30" fillId="0" borderId="0" xfId="1" applyFont="1"/>
    <xf numFmtId="0" fontId="50" fillId="11" borderId="7" xfId="1" applyFont="1" applyFill="1" applyBorder="1" applyAlignment="1">
      <alignment wrapText="1"/>
    </xf>
    <xf numFmtId="0" fontId="50" fillId="0" borderId="42" xfId="1" applyFont="1" applyBorder="1"/>
    <xf numFmtId="0" fontId="50" fillId="0" borderId="18" xfId="1" applyFont="1" applyBorder="1" applyAlignment="1">
      <alignment horizontal="center"/>
    </xf>
    <xf numFmtId="0" fontId="27" fillId="0" borderId="43" xfId="1" applyBorder="1"/>
    <xf numFmtId="0" fontId="50" fillId="0" borderId="21" xfId="1" applyFont="1" applyBorder="1" applyAlignment="1">
      <alignment horizontal="center"/>
    </xf>
    <xf numFmtId="0" fontId="50" fillId="0" borderId="20" xfId="1" applyFont="1" applyBorder="1" applyAlignment="1">
      <alignment horizontal="center"/>
    </xf>
    <xf numFmtId="0" fontId="50" fillId="0" borderId="44" xfId="1" applyFont="1" applyBorder="1" applyAlignment="1">
      <alignment horizontal="left"/>
    </xf>
    <xf numFmtId="0" fontId="50" fillId="0" borderId="8" xfId="1" applyFont="1" applyBorder="1" applyAlignment="1">
      <alignment horizontal="center"/>
    </xf>
    <xf numFmtId="0" fontId="50" fillId="0" borderId="28" xfId="1" applyFont="1" applyBorder="1" applyAlignment="1">
      <alignment horizontal="center"/>
    </xf>
    <xf numFmtId="0" fontId="50" fillId="0" borderId="9" xfId="1" applyFont="1" applyBorder="1" applyAlignment="1">
      <alignment horizontal="center"/>
    </xf>
    <xf numFmtId="0" fontId="31" fillId="0" borderId="0" xfId="1" applyFont="1"/>
    <xf numFmtId="0" fontId="52" fillId="0" borderId="44" xfId="1" applyFont="1" applyBorder="1"/>
    <xf numFmtId="0" fontId="52" fillId="0" borderId="44" xfId="1" applyFont="1" applyBorder="1" applyAlignment="1">
      <alignment horizontal="center"/>
    </xf>
    <xf numFmtId="0" fontId="27" fillId="0" borderId="39" xfId="1" applyBorder="1"/>
    <xf numFmtId="1" fontId="27" fillId="0" borderId="39" xfId="1" applyNumberFormat="1" applyBorder="1" applyAlignment="1">
      <alignment horizontal="center"/>
    </xf>
    <xf numFmtId="0" fontId="27" fillId="0" borderId="39" xfId="1" applyBorder="1" applyAlignment="1">
      <alignment horizontal="center"/>
    </xf>
    <xf numFmtId="0" fontId="27" fillId="12" borderId="39" xfId="1" applyFill="1" applyBorder="1"/>
    <xf numFmtId="0" fontId="27" fillId="0" borderId="41" xfId="1" applyBorder="1" applyAlignment="1">
      <alignment horizontal="center"/>
    </xf>
    <xf numFmtId="0" fontId="27" fillId="13" borderId="0" xfId="1" applyFill="1"/>
    <xf numFmtId="1" fontId="26" fillId="3" borderId="21" xfId="1" applyNumberFormat="1" applyFont="1" applyFill="1" applyBorder="1" applyProtection="1">
      <protection locked="0"/>
    </xf>
    <xf numFmtId="1" fontId="26" fillId="3" borderId="22" xfId="1" applyNumberFormat="1" applyFont="1" applyFill="1" applyBorder="1" applyProtection="1">
      <protection locked="0"/>
    </xf>
    <xf numFmtId="1" fontId="25" fillId="3" borderId="21" xfId="1" applyNumberFormat="1" applyFont="1" applyFill="1" applyBorder="1" applyProtection="1">
      <protection locked="0"/>
    </xf>
    <xf numFmtId="0" fontId="50" fillId="11" borderId="37" xfId="1" applyFont="1" applyFill="1" applyBorder="1"/>
    <xf numFmtId="1" fontId="24" fillId="0" borderId="22" xfId="1" applyNumberFormat="1" applyFont="1" applyBorder="1"/>
    <xf numFmtId="0" fontId="50" fillId="0" borderId="13" xfId="1" applyFont="1" applyBorder="1" applyAlignment="1">
      <alignment horizontal="left"/>
    </xf>
    <xf numFmtId="0" fontId="50" fillId="0" borderId="45" xfId="1" applyFont="1" applyBorder="1" applyAlignment="1">
      <alignment horizontal="left"/>
    </xf>
    <xf numFmtId="0" fontId="50" fillId="0" borderId="48" xfId="1" applyFont="1" applyBorder="1" applyAlignment="1">
      <alignment horizontal="left"/>
    </xf>
    <xf numFmtId="0" fontId="50" fillId="0" borderId="49" xfId="1" applyFont="1" applyBorder="1" applyAlignment="1">
      <alignment horizontal="left"/>
    </xf>
    <xf numFmtId="0" fontId="50" fillId="0" borderId="47" xfId="1" applyFont="1" applyBorder="1" applyAlignment="1">
      <alignment horizontal="left"/>
    </xf>
    <xf numFmtId="0" fontId="50" fillId="0" borderId="50" xfId="1" applyFont="1" applyBorder="1" applyAlignment="1">
      <alignment horizontal="left"/>
    </xf>
    <xf numFmtId="0" fontId="27" fillId="0" borderId="44" xfId="1" applyBorder="1"/>
    <xf numFmtId="0" fontId="23" fillId="0" borderId="39" xfId="1" applyFont="1" applyBorder="1"/>
    <xf numFmtId="0" fontId="23" fillId="0" borderId="41" xfId="1" applyFont="1" applyBorder="1"/>
    <xf numFmtId="0" fontId="22" fillId="0" borderId="0" xfId="1" applyFont="1"/>
    <xf numFmtId="0" fontId="50" fillId="0" borderId="0" xfId="1" applyFont="1" applyAlignment="1">
      <alignment horizontal="center"/>
    </xf>
    <xf numFmtId="0" fontId="50" fillId="0" borderId="0" xfId="1" applyFont="1" applyAlignment="1">
      <alignment horizontal="left"/>
    </xf>
    <xf numFmtId="0" fontId="50" fillId="0" borderId="14" xfId="1" applyFont="1" applyBorder="1" applyAlignment="1">
      <alignment horizontal="left"/>
    </xf>
    <xf numFmtId="0" fontId="50" fillId="0" borderId="51" xfId="1" applyFont="1" applyBorder="1" applyAlignment="1">
      <alignment horizontal="left"/>
    </xf>
    <xf numFmtId="0" fontId="21" fillId="0" borderId="0" xfId="1" applyFont="1"/>
    <xf numFmtId="1" fontId="27" fillId="0" borderId="12" xfId="1" applyNumberFormat="1" applyBorder="1" applyAlignment="1">
      <alignment horizontal="center"/>
    </xf>
    <xf numFmtId="1" fontId="50" fillId="0" borderId="38" xfId="1" applyNumberFormat="1" applyFont="1" applyBorder="1" applyAlignment="1">
      <alignment horizontal="center"/>
    </xf>
    <xf numFmtId="0" fontId="50" fillId="0" borderId="31" xfId="1" applyFont="1" applyBorder="1" applyAlignment="1">
      <alignment horizontal="center"/>
    </xf>
    <xf numFmtId="1" fontId="50" fillId="0" borderId="31" xfId="1" applyNumberFormat="1" applyFont="1" applyBorder="1" applyAlignment="1">
      <alignment horizontal="center"/>
    </xf>
    <xf numFmtId="0" fontId="50" fillId="0" borderId="7" xfId="1" applyFont="1" applyBorder="1" applyAlignment="1">
      <alignment horizontal="center"/>
    </xf>
    <xf numFmtId="0" fontId="50" fillId="0" borderId="24" xfId="1" applyFont="1" applyBorder="1" applyAlignment="1">
      <alignment horizontal="center"/>
    </xf>
    <xf numFmtId="1" fontId="50" fillId="0" borderId="24" xfId="1" applyNumberFormat="1" applyFont="1" applyBorder="1" applyAlignment="1">
      <alignment horizontal="center"/>
    </xf>
    <xf numFmtId="0" fontId="50" fillId="11" borderId="52" xfId="1" applyFont="1" applyFill="1" applyBorder="1"/>
    <xf numFmtId="0" fontId="19" fillId="0" borderId="44" xfId="1" applyFont="1" applyBorder="1"/>
    <xf numFmtId="0" fontId="19" fillId="0" borderId="39" xfId="1" applyFont="1" applyBorder="1"/>
    <xf numFmtId="0" fontId="19" fillId="0" borderId="41" xfId="1" applyFont="1" applyBorder="1"/>
    <xf numFmtId="0" fontId="0" fillId="0" borderId="53" xfId="0" applyBorder="1"/>
    <xf numFmtId="0" fontId="0" fillId="0" borderId="54" xfId="0" applyBorder="1"/>
    <xf numFmtId="0" fontId="0" fillId="0" borderId="14" xfId="0" applyBorder="1"/>
    <xf numFmtId="0" fontId="0" fillId="0" borderId="42" xfId="0" applyBorder="1"/>
    <xf numFmtId="0" fontId="0" fillId="0" borderId="55" xfId="0" applyBorder="1"/>
    <xf numFmtId="0" fontId="0" fillId="0" borderId="56" xfId="0" applyBorder="1"/>
    <xf numFmtId="0" fontId="50" fillId="0" borderId="21" xfId="1" applyFont="1" applyBorder="1" applyAlignment="1">
      <alignment horizontal="left"/>
    </xf>
    <xf numFmtId="0" fontId="54" fillId="0" borderId="0" xfId="0" applyFont="1"/>
    <xf numFmtId="0" fontId="27" fillId="12" borderId="41" xfId="1" applyFill="1" applyBorder="1"/>
    <xf numFmtId="1" fontId="35" fillId="0" borderId="0" xfId="1" applyNumberFormat="1" applyFont="1" applyAlignment="1">
      <alignment shrinkToFit="1"/>
    </xf>
    <xf numFmtId="1" fontId="27" fillId="15" borderId="18" xfId="1" applyNumberFormat="1" applyFill="1" applyBorder="1" applyAlignment="1">
      <alignment horizontal="center"/>
    </xf>
    <xf numFmtId="1" fontId="27" fillId="16" borderId="18" xfId="1" applyNumberFormat="1" applyFill="1" applyBorder="1" applyAlignment="1">
      <alignment horizontal="center"/>
    </xf>
    <xf numFmtId="1" fontId="27" fillId="17" borderId="18" xfId="1" applyNumberFormat="1" applyFill="1" applyBorder="1" applyAlignment="1">
      <alignment horizontal="center"/>
    </xf>
    <xf numFmtId="1" fontId="27" fillId="18" borderId="18" xfId="1" applyNumberFormat="1" applyFill="1" applyBorder="1" applyAlignment="1">
      <alignment horizontal="center"/>
    </xf>
    <xf numFmtId="1" fontId="35" fillId="0" borderId="3" xfId="2" applyNumberFormat="1" applyFont="1" applyFill="1" applyBorder="1" applyProtection="1"/>
    <xf numFmtId="0" fontId="0" fillId="19" borderId="0" xfId="0" applyFill="1"/>
    <xf numFmtId="0" fontId="29" fillId="0" borderId="56" xfId="0" applyFont="1" applyBorder="1"/>
    <xf numFmtId="0" fontId="29" fillId="19" borderId="56" xfId="0" applyFont="1" applyFill="1" applyBorder="1"/>
    <xf numFmtId="0" fontId="50" fillId="0" borderId="58" xfId="1" applyFont="1" applyBorder="1" applyAlignment="1">
      <alignment horizontal="center"/>
    </xf>
    <xf numFmtId="0" fontId="50" fillId="0" borderId="59" xfId="1" applyFont="1" applyBorder="1" applyAlignment="1">
      <alignment horizontal="center"/>
    </xf>
    <xf numFmtId="0" fontId="50" fillId="0" borderId="26" xfId="1" applyFont="1" applyBorder="1" applyAlignment="1">
      <alignment horizontal="center"/>
    </xf>
    <xf numFmtId="0" fontId="29" fillId="0" borderId="60" xfId="0" applyFont="1" applyBorder="1" applyAlignment="1">
      <alignment horizontal="center"/>
    </xf>
    <xf numFmtId="0" fontId="29" fillId="0" borderId="57" xfId="0" applyFont="1" applyBorder="1" applyAlignment="1">
      <alignment horizontal="center"/>
    </xf>
    <xf numFmtId="0" fontId="0" fillId="0" borderId="57" xfId="0" applyBorder="1" applyAlignment="1">
      <alignment horizontal="center"/>
    </xf>
    <xf numFmtId="0" fontId="0" fillId="19" borderId="57" xfId="0" applyFill="1" applyBorder="1" applyAlignment="1">
      <alignment horizontal="center"/>
    </xf>
    <xf numFmtId="0" fontId="28" fillId="0" borderId="0" xfId="0" applyFont="1"/>
    <xf numFmtId="1" fontId="31" fillId="0" borderId="3" xfId="1" applyNumberFormat="1" applyFont="1" applyBorder="1" applyAlignment="1">
      <alignment horizontal="left"/>
    </xf>
    <xf numFmtId="1" fontId="27" fillId="20" borderId="18" xfId="1" applyNumberFormat="1" applyFill="1" applyBorder="1" applyAlignment="1">
      <alignment horizontal="center"/>
    </xf>
    <xf numFmtId="1" fontId="27" fillId="21" borderId="18" xfId="1" applyNumberFormat="1" applyFill="1" applyBorder="1" applyAlignment="1">
      <alignment horizontal="center"/>
    </xf>
    <xf numFmtId="1" fontId="27" fillId="22" borderId="18" xfId="1" applyNumberFormat="1" applyFill="1" applyBorder="1" applyAlignment="1">
      <alignment horizontal="center"/>
    </xf>
    <xf numFmtId="0" fontId="56" fillId="13" borderId="0" xfId="1" applyFont="1" applyFill="1"/>
    <xf numFmtId="0" fontId="17" fillId="13" borderId="0" xfId="1" applyFont="1" applyFill="1"/>
    <xf numFmtId="0" fontId="57" fillId="13" borderId="0" xfId="1" applyFont="1" applyFill="1"/>
    <xf numFmtId="0" fontId="29" fillId="23" borderId="56" xfId="0" applyFont="1" applyFill="1" applyBorder="1"/>
    <xf numFmtId="0" fontId="0" fillId="23" borderId="0" xfId="0" applyFill="1"/>
    <xf numFmtId="0" fontId="29" fillId="0" borderId="0" xfId="0" applyFont="1"/>
    <xf numFmtId="0" fontId="29" fillId="0" borderId="0" xfId="0" applyFont="1" applyAlignment="1">
      <alignment horizontal="center"/>
    </xf>
    <xf numFmtId="0" fontId="16" fillId="0" borderId="39" xfId="1" applyFont="1" applyBorder="1" applyAlignment="1">
      <alignment horizontal="center"/>
    </xf>
    <xf numFmtId="14" fontId="0" fillId="0" borderId="0" xfId="0" applyNumberFormat="1"/>
    <xf numFmtId="165" fontId="0" fillId="0" borderId="0" xfId="0" applyNumberFormat="1" applyAlignment="1">
      <alignment horizontal="center"/>
    </xf>
    <xf numFmtId="0" fontId="29" fillId="0" borderId="33" xfId="0" applyFont="1" applyBorder="1" applyAlignment="1">
      <alignment horizontal="center" vertical="center" wrapText="1"/>
    </xf>
    <xf numFmtId="0" fontId="50" fillId="0" borderId="4" xfId="1" applyFont="1" applyBorder="1" applyAlignment="1">
      <alignment horizontal="left"/>
    </xf>
    <xf numFmtId="0" fontId="15" fillId="0" borderId="39" xfId="1" applyFont="1" applyBorder="1"/>
    <xf numFmtId="0" fontId="0" fillId="23" borderId="57" xfId="0" applyFill="1" applyBorder="1" applyAlignment="1">
      <alignment horizontal="center"/>
    </xf>
    <xf numFmtId="0" fontId="50" fillId="11" borderId="0" xfId="1" applyFont="1" applyFill="1"/>
    <xf numFmtId="0" fontId="0" fillId="0" borderId="62" xfId="0" applyBorder="1"/>
    <xf numFmtId="0" fontId="0" fillId="0" borderId="37" xfId="0" applyBorder="1"/>
    <xf numFmtId="0" fontId="0" fillId="0" borderId="52" xfId="0" applyBorder="1"/>
    <xf numFmtId="0" fontId="28" fillId="0" borderId="62" xfId="0" applyFont="1" applyBorder="1" applyAlignment="1">
      <alignment horizontal="right"/>
    </xf>
    <xf numFmtId="0" fontId="28" fillId="0" borderId="37" xfId="0" applyFont="1" applyBorder="1" applyAlignment="1">
      <alignment horizontal="right"/>
    </xf>
    <xf numFmtId="0" fontId="28" fillId="0" borderId="52" xfId="0" applyFont="1" applyBorder="1" applyAlignment="1">
      <alignment horizontal="right"/>
    </xf>
    <xf numFmtId="0" fontId="28" fillId="0" borderId="0" xfId="0" applyFont="1" applyAlignment="1">
      <alignment horizontal="right"/>
    </xf>
    <xf numFmtId="0" fontId="28" fillId="25" borderId="0" xfId="0" applyFont="1" applyFill="1"/>
    <xf numFmtId="0" fontId="0" fillId="25" borderId="0" xfId="0" applyFill="1"/>
    <xf numFmtId="0" fontId="0" fillId="26" borderId="0" xfId="0" applyFill="1"/>
    <xf numFmtId="0" fontId="28" fillId="27" borderId="0" xfId="0" applyFont="1" applyFill="1"/>
    <xf numFmtId="0" fontId="0" fillId="27" borderId="0" xfId="0" applyFill="1"/>
    <xf numFmtId="0" fontId="15" fillId="0" borderId="0" xfId="1" applyFont="1"/>
    <xf numFmtId="0" fontId="15" fillId="0" borderId="0" xfId="1" applyFont="1" applyAlignment="1">
      <alignment horizontal="right"/>
    </xf>
    <xf numFmtId="0" fontId="0" fillId="0" borderId="43" xfId="0" applyBorder="1"/>
    <xf numFmtId="0" fontId="0" fillId="0" borderId="63" xfId="0" applyBorder="1"/>
    <xf numFmtId="0" fontId="28" fillId="24" borderId="0" xfId="0" applyFont="1" applyFill="1"/>
    <xf numFmtId="0" fontId="27" fillId="0" borderId="0" xfId="1" applyAlignment="1">
      <alignment horizontal="right"/>
    </xf>
    <xf numFmtId="0" fontId="29" fillId="25" borderId="0" xfId="0" applyFont="1" applyFill="1"/>
    <xf numFmtId="0" fontId="29" fillId="27" borderId="0" xfId="0" applyFont="1" applyFill="1"/>
    <xf numFmtId="0" fontId="29" fillId="26" borderId="0" xfId="0" applyFont="1" applyFill="1"/>
    <xf numFmtId="0" fontId="58" fillId="0" borderId="0" xfId="0" applyFont="1"/>
    <xf numFmtId="0" fontId="0" fillId="0" borderId="64" xfId="0" applyBorder="1"/>
    <xf numFmtId="0" fontId="0" fillId="0" borderId="19" xfId="0" applyBorder="1"/>
    <xf numFmtId="0" fontId="0" fillId="0" borderId="65" xfId="0" applyBorder="1"/>
    <xf numFmtId="0" fontId="0" fillId="0" borderId="57" xfId="0" applyBorder="1"/>
    <xf numFmtId="0" fontId="0" fillId="0" borderId="25" xfId="0" applyBorder="1"/>
    <xf numFmtId="0" fontId="0" fillId="0" borderId="27" xfId="0" applyBorder="1"/>
    <xf numFmtId="0" fontId="0" fillId="0" borderId="26" xfId="0" applyBorder="1"/>
    <xf numFmtId="0" fontId="28" fillId="0" borderId="17" xfId="0" applyFont="1" applyBorder="1"/>
    <xf numFmtId="0" fontId="28" fillId="0" borderId="64" xfId="0" applyFont="1" applyBorder="1"/>
    <xf numFmtId="0" fontId="0" fillId="28" borderId="64" xfId="0" applyFill="1" applyBorder="1"/>
    <xf numFmtId="0" fontId="0" fillId="29" borderId="0" xfId="0" applyFill="1"/>
    <xf numFmtId="0" fontId="0" fillId="28" borderId="0" xfId="0" applyFill="1"/>
    <xf numFmtId="0" fontId="28" fillId="28" borderId="0" xfId="0" applyFont="1" applyFill="1"/>
    <xf numFmtId="0" fontId="28" fillId="29" borderId="0" xfId="0" applyFont="1" applyFill="1"/>
    <xf numFmtId="1" fontId="14" fillId="6" borderId="18" xfId="1" applyNumberFormat="1" applyFont="1" applyFill="1" applyBorder="1"/>
    <xf numFmtId="0" fontId="13" fillId="0" borderId="39" xfId="1" applyFont="1" applyBorder="1"/>
    <xf numFmtId="0" fontId="12" fillId="0" borderId="0" xfId="1" applyFont="1"/>
    <xf numFmtId="46" fontId="12" fillId="0" borderId="0" xfId="1" quotePrefix="1" applyNumberFormat="1" applyFont="1"/>
    <xf numFmtId="0" fontId="50" fillId="0" borderId="0" xfId="1" quotePrefix="1" applyFont="1" applyAlignment="1">
      <alignment horizontal="left"/>
    </xf>
    <xf numFmtId="0" fontId="50" fillId="0" borderId="0" xfId="1" applyFont="1" applyAlignment="1">
      <alignment horizontal="right"/>
    </xf>
    <xf numFmtId="0" fontId="11" fillId="12" borderId="39" xfId="1" applyFont="1" applyFill="1" applyBorder="1"/>
    <xf numFmtId="0" fontId="60" fillId="0" borderId="0" xfId="0" applyFont="1"/>
    <xf numFmtId="0" fontId="29" fillId="0" borderId="22" xfId="0" applyFont="1" applyBorder="1"/>
    <xf numFmtId="0" fontId="0" fillId="25" borderId="61" xfId="0" applyFill="1" applyBorder="1"/>
    <xf numFmtId="0" fontId="0" fillId="31" borderId="0" xfId="0" applyFill="1"/>
    <xf numFmtId="0" fontId="28" fillId="31" borderId="0" xfId="0" applyFont="1" applyFill="1"/>
    <xf numFmtId="0" fontId="29" fillId="31" borderId="0" xfId="0" applyFont="1" applyFill="1"/>
    <xf numFmtId="0" fontId="28" fillId="0" borderId="22" xfId="0" applyFont="1" applyBorder="1"/>
    <xf numFmtId="0" fontId="28" fillId="0" borderId="61" xfId="0" applyFont="1" applyBorder="1"/>
    <xf numFmtId="0" fontId="28" fillId="0" borderId="18" xfId="0" applyFont="1" applyBorder="1"/>
    <xf numFmtId="0" fontId="0" fillId="31" borderId="16" xfId="0" applyFill="1" applyBorder="1"/>
    <xf numFmtId="0" fontId="0" fillId="31" borderId="24" xfId="0" applyFill="1" applyBorder="1"/>
    <xf numFmtId="0" fontId="28" fillId="0" borderId="1" xfId="0" applyFont="1" applyBorder="1"/>
    <xf numFmtId="0" fontId="0" fillId="0" borderId="2" xfId="0" applyBorder="1"/>
    <xf numFmtId="0" fontId="0" fillId="14" borderId="3" xfId="0" applyFill="1" applyBorder="1"/>
    <xf numFmtId="0" fontId="28" fillId="0" borderId="53" xfId="0" applyFont="1" applyBorder="1"/>
    <xf numFmtId="0" fontId="0" fillId="0" borderId="14" xfId="0" applyBorder="1" applyAlignment="1">
      <alignment horizontal="left"/>
    </xf>
    <xf numFmtId="0" fontId="28" fillId="0" borderId="42" xfId="0" applyFont="1" applyBorder="1"/>
    <xf numFmtId="0" fontId="0" fillId="0" borderId="43" xfId="0" applyBorder="1" applyAlignment="1">
      <alignment horizontal="left"/>
    </xf>
    <xf numFmtId="0" fontId="29" fillId="0" borderId="42" xfId="0" applyFont="1" applyBorder="1"/>
    <xf numFmtId="0" fontId="29" fillId="0" borderId="43" xfId="0" applyFont="1" applyBorder="1"/>
    <xf numFmtId="0" fontId="29" fillId="0" borderId="55" xfId="0" applyFont="1" applyBorder="1"/>
    <xf numFmtId="0" fontId="29" fillId="0" borderId="63" xfId="0" applyFont="1" applyBorder="1"/>
    <xf numFmtId="0" fontId="64" fillId="0" borderId="0" xfId="0" applyFont="1" applyAlignment="1">
      <alignment vertical="center"/>
    </xf>
    <xf numFmtId="0" fontId="65" fillId="0" borderId="0" xfId="0" applyFont="1" applyAlignment="1">
      <alignment vertical="center"/>
    </xf>
    <xf numFmtId="0" fontId="64" fillId="0" borderId="0" xfId="0" applyFont="1" applyAlignment="1">
      <alignment horizontal="left" vertical="center" indent="1"/>
    </xf>
    <xf numFmtId="0" fontId="28" fillId="32" borderId="0" xfId="0" applyFont="1" applyFill="1"/>
    <xf numFmtId="0" fontId="0" fillId="32" borderId="0" xfId="0" applyFill="1"/>
    <xf numFmtId="0" fontId="10" fillId="0" borderId="39" xfId="1" applyFont="1" applyBorder="1"/>
    <xf numFmtId="0" fontId="9" fillId="0" borderId="39" xfId="1" applyFont="1" applyBorder="1"/>
    <xf numFmtId="0" fontId="68" fillId="0" borderId="0" xfId="0" applyFont="1"/>
    <xf numFmtId="0" fontId="55" fillId="0" borderId="0" xfId="0" applyFont="1"/>
    <xf numFmtId="0" fontId="55" fillId="0" borderId="1" xfId="0" applyFont="1" applyBorder="1"/>
    <xf numFmtId="0" fontId="68" fillId="0" borderId="3" xfId="0" applyFont="1" applyBorder="1"/>
    <xf numFmtId="0" fontId="29" fillId="0" borderId="53" xfId="0" applyFont="1" applyBorder="1" applyAlignment="1">
      <alignment horizontal="right"/>
    </xf>
    <xf numFmtId="0" fontId="29" fillId="0" borderId="55" xfId="0" applyFont="1" applyBorder="1" applyAlignment="1">
      <alignment horizontal="right"/>
    </xf>
    <xf numFmtId="0" fontId="64" fillId="0" borderId="53" xfId="0" applyFont="1" applyBorder="1" applyAlignment="1">
      <alignment vertical="center"/>
    </xf>
    <xf numFmtId="0" fontId="64" fillId="0" borderId="42" xfId="0" applyFont="1" applyBorder="1" applyAlignment="1">
      <alignment vertical="center"/>
    </xf>
    <xf numFmtId="0" fontId="65" fillId="0" borderId="42" xfId="0" applyFont="1" applyBorder="1" applyAlignment="1">
      <alignment vertical="center"/>
    </xf>
    <xf numFmtId="0" fontId="64" fillId="0" borderId="42" xfId="0" applyFont="1" applyBorder="1" applyAlignment="1">
      <alignment horizontal="left" vertical="center" indent="1"/>
    </xf>
    <xf numFmtId="0" fontId="64" fillId="0" borderId="55" xfId="0" applyFont="1" applyBorder="1" applyAlignment="1">
      <alignment horizontal="left" vertical="center" indent="1"/>
    </xf>
    <xf numFmtId="0" fontId="29" fillId="0" borderId="56" xfId="0" applyFont="1" applyBorder="1" applyAlignment="1">
      <alignment horizontal="center"/>
    </xf>
    <xf numFmtId="0" fontId="0" fillId="14" borderId="0" xfId="0" applyFill="1" applyAlignment="1">
      <alignment horizontal="center"/>
    </xf>
    <xf numFmtId="0" fontId="0" fillId="14" borderId="0" xfId="0" applyFill="1"/>
    <xf numFmtId="0" fontId="29" fillId="0" borderId="0" xfId="0" applyFont="1" applyAlignment="1">
      <alignment vertical="center" wrapText="1"/>
    </xf>
    <xf numFmtId="0" fontId="0" fillId="33" borderId="0" xfId="0" applyFill="1"/>
    <xf numFmtId="0" fontId="29" fillId="33" borderId="56" xfId="0" applyFont="1" applyFill="1" applyBorder="1"/>
    <xf numFmtId="9" fontId="0" fillId="0" borderId="0" xfId="3" applyFont="1"/>
    <xf numFmtId="1" fontId="39" fillId="0" borderId="0" xfId="1" applyNumberFormat="1" applyFont="1" applyAlignment="1">
      <alignment shrinkToFit="1"/>
    </xf>
    <xf numFmtId="1" fontId="0" fillId="0" borderId="0" xfId="0" applyNumberFormat="1"/>
    <xf numFmtId="1" fontId="0" fillId="31" borderId="0" xfId="0" applyNumberFormat="1" applyFill="1"/>
    <xf numFmtId="1" fontId="61" fillId="0" borderId="0" xfId="1" applyNumberFormat="1" applyFont="1" applyAlignment="1">
      <alignment horizontal="center" shrinkToFit="1"/>
    </xf>
    <xf numFmtId="1" fontId="27" fillId="0" borderId="4" xfId="1" applyNumberFormat="1" applyBorder="1" applyAlignment="1">
      <alignment shrinkToFit="1"/>
    </xf>
    <xf numFmtId="164" fontId="27" fillId="0" borderId="5" xfId="1" applyNumberFormat="1" applyBorder="1"/>
    <xf numFmtId="1" fontId="40" fillId="0" borderId="54" xfId="1" applyNumberFormat="1" applyFont="1" applyBorder="1"/>
    <xf numFmtId="0" fontId="35" fillId="0" borderId="0" xfId="2" applyNumberFormat="1" applyFont="1" applyFill="1" applyBorder="1" applyAlignment="1" applyProtection="1">
      <alignment shrinkToFit="1"/>
      <protection locked="0"/>
    </xf>
    <xf numFmtId="1" fontId="31" fillId="4" borderId="63" xfId="1" applyNumberFormat="1" applyFont="1" applyFill="1" applyBorder="1" applyAlignment="1">
      <alignment horizontal="left"/>
    </xf>
    <xf numFmtId="1" fontId="27" fillId="0" borderId="54" xfId="1" applyNumberFormat="1" applyBorder="1"/>
    <xf numFmtId="1" fontId="27" fillId="0" borderId="49" xfId="1" applyNumberFormat="1" applyBorder="1"/>
    <xf numFmtId="1" fontId="18" fillId="0" borderId="0" xfId="1" applyNumberFormat="1" applyFont="1" applyAlignment="1">
      <alignment wrapText="1"/>
    </xf>
    <xf numFmtId="0" fontId="0" fillId="0" borderId="0" xfId="0" applyAlignment="1">
      <alignment wrapText="1"/>
    </xf>
    <xf numFmtId="0" fontId="0" fillId="0" borderId="63" xfId="0" applyBorder="1" applyAlignment="1">
      <alignment horizontal="left"/>
    </xf>
    <xf numFmtId="0" fontId="28" fillId="26" borderId="0" xfId="0" applyFont="1" applyFill="1"/>
    <xf numFmtId="1" fontId="27" fillId="2" borderId="47" xfId="1" applyNumberFormat="1" applyFill="1" applyBorder="1"/>
    <xf numFmtId="1" fontId="27" fillId="6" borderId="47" xfId="1" applyNumberFormat="1" applyFill="1" applyBorder="1"/>
    <xf numFmtId="1" fontId="27" fillId="0" borderId="47" xfId="1" applyNumberFormat="1" applyBorder="1"/>
    <xf numFmtId="1" fontId="7" fillId="3" borderId="18" xfId="1" applyNumberFormat="1" applyFont="1" applyFill="1" applyBorder="1" applyProtection="1">
      <protection locked="0"/>
    </xf>
    <xf numFmtId="1" fontId="27" fillId="10" borderId="18" xfId="1" applyNumberFormat="1" applyFill="1" applyBorder="1"/>
    <xf numFmtId="1" fontId="38" fillId="0" borderId="2" xfId="1" applyNumberFormat="1" applyFont="1" applyBorder="1" applyAlignment="1">
      <alignment horizontal="center"/>
    </xf>
    <xf numFmtId="1" fontId="40" fillId="0" borderId="43" xfId="1" applyNumberFormat="1" applyFont="1" applyBorder="1"/>
    <xf numFmtId="1" fontId="38" fillId="0" borderId="18" xfId="1" applyNumberFormat="1" applyFont="1" applyBorder="1" applyAlignment="1">
      <alignment shrinkToFit="1"/>
    </xf>
    <xf numFmtId="1" fontId="38" fillId="0" borderId="18" xfId="1" applyNumberFormat="1" applyFont="1" applyBorder="1" applyAlignment="1">
      <alignment horizontal="center"/>
    </xf>
    <xf numFmtId="0" fontId="55" fillId="0" borderId="33" xfId="0" applyFont="1" applyBorder="1"/>
    <xf numFmtId="0" fontId="55" fillId="0" borderId="33" xfId="0" applyFont="1" applyBorder="1" applyAlignment="1">
      <alignment horizontal="left" vertical="center"/>
    </xf>
    <xf numFmtId="0" fontId="55" fillId="0" borderId="52" xfId="0" applyFont="1" applyBorder="1"/>
    <xf numFmtId="0" fontId="68" fillId="30" borderId="33" xfId="0" applyFont="1" applyFill="1" applyBorder="1"/>
    <xf numFmtId="0" fontId="68" fillId="30" borderId="33" xfId="0" applyFont="1" applyFill="1" applyBorder="1" applyAlignment="1">
      <alignment horizontal="left"/>
    </xf>
    <xf numFmtId="0" fontId="68" fillId="30" borderId="3" xfId="0" applyFont="1" applyFill="1" applyBorder="1"/>
    <xf numFmtId="0" fontId="68" fillId="30" borderId="63" xfId="0" applyFont="1" applyFill="1" applyBorder="1" applyAlignment="1">
      <alignment horizontal="left"/>
    </xf>
    <xf numFmtId="0" fontId="68" fillId="30" borderId="3" xfId="0" applyFont="1" applyFill="1" applyBorder="1" applyAlignment="1">
      <alignment horizontal="left"/>
    </xf>
    <xf numFmtId="9" fontId="68" fillId="30" borderId="63" xfId="3" applyFont="1" applyFill="1" applyBorder="1" applyAlignment="1">
      <alignment horizontal="left"/>
    </xf>
    <xf numFmtId="0" fontId="38" fillId="0" borderId="5" xfId="2" applyNumberFormat="1" applyFont="1" applyFill="1" applyBorder="1" applyAlignment="1" applyProtection="1">
      <alignment horizontal="center" vertical="center"/>
      <protection locked="0"/>
    </xf>
    <xf numFmtId="0" fontId="38" fillId="0" borderId="9" xfId="2" applyNumberFormat="1" applyFont="1" applyFill="1" applyBorder="1" applyAlignment="1" applyProtection="1">
      <alignment horizontal="center" vertical="center"/>
      <protection locked="0"/>
    </xf>
    <xf numFmtId="0" fontId="68" fillId="30" borderId="1" xfId="0" applyFont="1" applyFill="1" applyBorder="1"/>
    <xf numFmtId="0" fontId="50" fillId="0" borderId="12" xfId="1" applyFont="1" applyBorder="1" applyAlignment="1">
      <alignment horizontal="left"/>
    </xf>
    <xf numFmtId="0" fontId="50" fillId="0" borderId="46" xfId="1" applyFont="1" applyBorder="1" applyAlignment="1">
      <alignment horizontal="left"/>
    </xf>
    <xf numFmtId="0" fontId="50" fillId="0" borderId="66" xfId="1" applyFont="1" applyBorder="1" applyAlignment="1">
      <alignment horizontal="left"/>
    </xf>
    <xf numFmtId="0" fontId="50" fillId="0" borderId="0" xfId="1" applyFont="1" applyAlignment="1">
      <alignment wrapText="1"/>
    </xf>
    <xf numFmtId="0" fontId="50" fillId="0" borderId="3" xfId="1" applyFont="1" applyBorder="1" applyAlignment="1">
      <alignment horizontal="left"/>
    </xf>
    <xf numFmtId="0" fontId="50" fillId="11" borderId="63" xfId="1" applyFont="1" applyFill="1" applyBorder="1" applyAlignment="1">
      <alignment wrapText="1"/>
    </xf>
    <xf numFmtId="0" fontId="50" fillId="11" borderId="52" xfId="1" applyFont="1" applyFill="1" applyBorder="1" applyAlignment="1">
      <alignment wrapText="1"/>
    </xf>
    <xf numFmtId="0" fontId="50" fillId="11" borderId="55" xfId="1" applyFont="1" applyFill="1" applyBorder="1" applyAlignment="1">
      <alignment wrapText="1"/>
    </xf>
    <xf numFmtId="0" fontId="72" fillId="0" borderId="0" xfId="0" applyFont="1"/>
    <xf numFmtId="0" fontId="29" fillId="31" borderId="57" xfId="0" applyFont="1" applyFill="1" applyBorder="1" applyAlignment="1">
      <alignment horizontal="center"/>
    </xf>
    <xf numFmtId="0" fontId="0" fillId="0" borderId="0" xfId="0" applyAlignment="1">
      <alignment horizontal="left"/>
    </xf>
    <xf numFmtId="0" fontId="59" fillId="0" borderId="53" xfId="0" applyFont="1" applyBorder="1"/>
    <xf numFmtId="9" fontId="0" fillId="0" borderId="43" xfId="3" applyFont="1" applyBorder="1" applyAlignment="1">
      <alignment horizontal="left"/>
    </xf>
    <xf numFmtId="1" fontId="67" fillId="0" borderId="55" xfId="1" applyNumberFormat="1" applyFont="1" applyBorder="1"/>
    <xf numFmtId="0" fontId="28" fillId="0" borderId="55" xfId="0" applyFont="1" applyBorder="1"/>
    <xf numFmtId="0" fontId="73" fillId="0" borderId="0" xfId="0" quotePrefix="1" applyFont="1" applyAlignment="1">
      <alignment horizontal="center"/>
    </xf>
    <xf numFmtId="0" fontId="55" fillId="0" borderId="18" xfId="0" applyFont="1" applyBorder="1"/>
    <xf numFmtId="0" fontId="68" fillId="30" borderId="18" xfId="0" applyFont="1" applyFill="1" applyBorder="1"/>
    <xf numFmtId="0" fontId="55" fillId="0" borderId="18" xfId="0" applyFont="1" applyBorder="1" applyAlignment="1">
      <alignment horizontal="center"/>
    </xf>
    <xf numFmtId="0" fontId="6" fillId="0" borderId="39" xfId="1" applyFont="1" applyBorder="1"/>
    <xf numFmtId="0" fontId="0" fillId="0" borderId="16" xfId="0" applyBorder="1"/>
    <xf numFmtId="0" fontId="0" fillId="0" borderId="40" xfId="0" applyBorder="1"/>
    <xf numFmtId="0" fontId="0" fillId="0" borderId="24" xfId="0" applyBorder="1" applyAlignment="1">
      <alignment horizontal="left"/>
    </xf>
    <xf numFmtId="0" fontId="10" fillId="0" borderId="0" xfId="1" applyFont="1"/>
    <xf numFmtId="0" fontId="15" fillId="0" borderId="17" xfId="1" applyFont="1" applyBorder="1"/>
    <xf numFmtId="0" fontId="15" fillId="0" borderId="64" xfId="1" applyFont="1" applyBorder="1"/>
    <xf numFmtId="0" fontId="27" fillId="0" borderId="64" xfId="1" applyBorder="1"/>
    <xf numFmtId="0" fontId="27" fillId="0" borderId="19" xfId="1" applyBorder="1"/>
    <xf numFmtId="0" fontId="15" fillId="0" borderId="65" xfId="1" applyFont="1" applyBorder="1" applyAlignment="1">
      <alignment horizontal="right"/>
    </xf>
    <xf numFmtId="0" fontId="27" fillId="0" borderId="57" xfId="1" applyBorder="1"/>
    <xf numFmtId="0" fontId="15" fillId="0" borderId="25" xfId="1" applyFont="1" applyBorder="1" applyAlignment="1">
      <alignment horizontal="right"/>
    </xf>
    <xf numFmtId="0" fontId="15" fillId="0" borderId="27" xfId="1" applyFont="1" applyBorder="1"/>
    <xf numFmtId="0" fontId="27" fillId="0" borderId="27" xfId="1" applyBorder="1"/>
    <xf numFmtId="0" fontId="27" fillId="0" borderId="26" xfId="1" applyBorder="1"/>
    <xf numFmtId="0" fontId="5" fillId="0" borderId="0" xfId="1" applyFont="1"/>
    <xf numFmtId="1" fontId="75" fillId="0" borderId="4" xfId="1" applyNumberFormat="1" applyFont="1" applyBorder="1" applyAlignment="1">
      <alignment shrinkToFit="1"/>
    </xf>
    <xf numFmtId="0" fontId="61" fillId="0" borderId="5" xfId="2" applyNumberFormat="1" applyFont="1" applyFill="1" applyBorder="1" applyAlignment="1" applyProtection="1">
      <alignment horizontal="center" vertical="center"/>
      <protection locked="0"/>
    </xf>
    <xf numFmtId="1" fontId="75" fillId="0" borderId="8" xfId="1" applyNumberFormat="1" applyFont="1" applyBorder="1" applyAlignment="1">
      <alignment shrinkToFit="1"/>
    </xf>
    <xf numFmtId="0" fontId="61" fillId="0" borderId="9" xfId="2" applyNumberFormat="1" applyFont="1" applyFill="1" applyBorder="1" applyAlignment="1" applyProtection="1">
      <alignment horizontal="center" vertical="center"/>
      <protection locked="0"/>
    </xf>
    <xf numFmtId="1" fontId="75" fillId="0" borderId="1" xfId="1" applyNumberFormat="1" applyFont="1" applyBorder="1"/>
    <xf numFmtId="1" fontId="75" fillId="0" borderId="3" xfId="2" applyNumberFormat="1" applyFont="1" applyFill="1" applyBorder="1" applyProtection="1"/>
    <xf numFmtId="0" fontId="75" fillId="0" borderId="3" xfId="2" applyNumberFormat="1" applyFont="1" applyFill="1" applyBorder="1" applyProtection="1"/>
    <xf numFmtId="1" fontId="61" fillId="0" borderId="18" xfId="1" applyNumberFormat="1" applyFont="1" applyBorder="1" applyAlignment="1">
      <alignment horizontal="center"/>
    </xf>
    <xf numFmtId="1" fontId="28" fillId="0" borderId="18" xfId="1" applyNumberFormat="1" applyFont="1" applyBorder="1" applyAlignment="1">
      <alignment shrinkToFit="1"/>
    </xf>
    <xf numFmtId="1" fontId="27" fillId="0" borderId="0" xfId="1" applyNumberFormat="1" applyAlignment="1">
      <alignment wrapText="1"/>
    </xf>
    <xf numFmtId="1" fontId="20" fillId="0" borderId="0" xfId="1" applyNumberFormat="1" applyFont="1" applyAlignment="1">
      <alignment wrapText="1"/>
    </xf>
    <xf numFmtId="1" fontId="39" fillId="0" borderId="0" xfId="1" applyNumberFormat="1" applyFont="1" applyAlignment="1">
      <alignment wrapText="1"/>
    </xf>
    <xf numFmtId="1" fontId="8" fillId="0" borderId="0" xfId="1" applyNumberFormat="1" applyFont="1" applyAlignment="1">
      <alignment wrapText="1"/>
    </xf>
    <xf numFmtId="1" fontId="27" fillId="0" borderId="8" xfId="1" applyNumberFormat="1" applyBorder="1" applyAlignment="1">
      <alignment wrapText="1"/>
    </xf>
    <xf numFmtId="1" fontId="31" fillId="0" borderId="12" xfId="1" applyNumberFormat="1" applyFont="1" applyBorder="1" applyAlignment="1">
      <alignment horizontal="center"/>
    </xf>
    <xf numFmtId="9" fontId="29" fillId="0" borderId="49" xfId="2" applyFont="1" applyBorder="1" applyAlignment="1" applyProtection="1">
      <alignment horizontal="center"/>
    </xf>
    <xf numFmtId="1" fontId="0" fillId="0" borderId="43" xfId="0" applyNumberFormat="1" applyBorder="1"/>
    <xf numFmtId="0" fontId="28" fillId="0" borderId="55" xfId="0" applyFont="1" applyBorder="1" applyAlignment="1">
      <alignment horizontal="right"/>
    </xf>
    <xf numFmtId="0" fontId="28" fillId="0" borderId="56" xfId="0" applyFont="1" applyBorder="1" applyAlignment="1">
      <alignment horizontal="right"/>
    </xf>
    <xf numFmtId="9" fontId="0" fillId="0" borderId="43" xfId="3" applyFont="1" applyBorder="1" applyAlignment="1">
      <alignment horizontal="center"/>
    </xf>
    <xf numFmtId="0" fontId="0" fillId="0" borderId="43" xfId="0" applyBorder="1" applyAlignment="1">
      <alignment horizontal="center"/>
    </xf>
    <xf numFmtId="0" fontId="0" fillId="0" borderId="63" xfId="0" applyBorder="1" applyAlignment="1">
      <alignment horizontal="center"/>
    </xf>
    <xf numFmtId="0" fontId="0" fillId="0" borderId="0" xfId="0" applyAlignment="1">
      <alignment horizontal="center"/>
    </xf>
    <xf numFmtId="1" fontId="38" fillId="0" borderId="2" xfId="1" applyNumberFormat="1" applyFont="1" applyBorder="1" applyAlignment="1">
      <alignment shrinkToFit="1"/>
    </xf>
    <xf numFmtId="1" fontId="75" fillId="0" borderId="54" xfId="2" applyNumberFormat="1" applyFont="1" applyFill="1" applyBorder="1" applyProtection="1"/>
    <xf numFmtId="0" fontId="75" fillId="0" borderId="0" xfId="2" applyNumberFormat="1" applyFont="1" applyFill="1" applyBorder="1" applyProtection="1"/>
    <xf numFmtId="0" fontId="31" fillId="0" borderId="1" xfId="1" applyFont="1" applyBorder="1"/>
    <xf numFmtId="0" fontId="77" fillId="0" borderId="2" xfId="0" applyFont="1" applyBorder="1"/>
    <xf numFmtId="0" fontId="77" fillId="0" borderId="3" xfId="0" applyFont="1" applyBorder="1"/>
    <xf numFmtId="0" fontId="60" fillId="0" borderId="0" xfId="0" applyFont="1" applyAlignment="1">
      <alignment horizontal="center"/>
    </xf>
    <xf numFmtId="0" fontId="0" fillId="0" borderId="0" xfId="0" applyAlignment="1">
      <alignment vertical="center"/>
    </xf>
    <xf numFmtId="0" fontId="78" fillId="0" borderId="53" xfId="0" applyFont="1" applyBorder="1" applyAlignment="1">
      <alignment horizontal="center"/>
    </xf>
    <xf numFmtId="0" fontId="60" fillId="0" borderId="42" xfId="0" applyFont="1" applyBorder="1" applyAlignment="1">
      <alignment horizontal="center"/>
    </xf>
    <xf numFmtId="0" fontId="60" fillId="0" borderId="55" xfId="0" applyFont="1" applyBorder="1" applyAlignment="1">
      <alignment horizontal="center"/>
    </xf>
    <xf numFmtId="0" fontId="0" fillId="0" borderId="42" xfId="0" applyBorder="1" applyAlignment="1">
      <alignment horizontal="center" vertical="center"/>
    </xf>
    <xf numFmtId="1" fontId="0" fillId="0" borderId="0" xfId="0" applyNumberFormat="1" applyAlignment="1">
      <alignment vertical="center"/>
    </xf>
    <xf numFmtId="0" fontId="0" fillId="0" borderId="43" xfId="0" applyBorder="1" applyAlignment="1">
      <alignment vertical="center"/>
    </xf>
    <xf numFmtId="0" fontId="60" fillId="0" borderId="42" xfId="0" applyFont="1" applyBorder="1" applyAlignment="1">
      <alignment horizontal="center" vertical="center"/>
    </xf>
    <xf numFmtId="0" fontId="81" fillId="0" borderId="54" xfId="0" applyFont="1" applyBorder="1"/>
    <xf numFmtId="0" fontId="81" fillId="0" borderId="53" xfId="0" applyFont="1" applyBorder="1"/>
    <xf numFmtId="1" fontId="82" fillId="0" borderId="0" xfId="1" applyNumberFormat="1" applyFont="1" applyAlignment="1">
      <alignment horizontal="center" vertical="center" wrapText="1"/>
    </xf>
    <xf numFmtId="1" fontId="75" fillId="0" borderId="2" xfId="1" applyNumberFormat="1" applyFont="1" applyBorder="1"/>
    <xf numFmtId="0" fontId="50" fillId="0" borderId="42" xfId="1" applyFont="1" applyBorder="1" applyAlignment="1">
      <alignment wrapText="1"/>
    </xf>
    <xf numFmtId="0" fontId="50" fillId="0" borderId="43" xfId="1" applyFont="1" applyBorder="1" applyAlignment="1">
      <alignment wrapText="1"/>
    </xf>
    <xf numFmtId="0" fontId="0" fillId="30" borderId="0" xfId="0" applyFill="1"/>
    <xf numFmtId="1" fontId="4" fillId="0" borderId="0" xfId="1" applyNumberFormat="1" applyFont="1"/>
    <xf numFmtId="0" fontId="0" fillId="0" borderId="0" xfId="0" applyAlignment="1">
      <alignment horizontal="left" vertical="center"/>
    </xf>
    <xf numFmtId="0" fontId="72" fillId="0" borderId="42" xfId="0" applyFont="1" applyBorder="1" applyAlignment="1">
      <alignment horizontal="right" vertical="center"/>
    </xf>
    <xf numFmtId="0" fontId="72" fillId="0" borderId="0" xfId="0" applyFont="1" applyAlignment="1">
      <alignment horizontal="right" vertical="center"/>
    </xf>
    <xf numFmtId="0" fontId="29" fillId="0" borderId="42" xfId="0" applyFont="1" applyBorder="1" applyAlignment="1">
      <alignment horizontal="right"/>
    </xf>
    <xf numFmtId="14" fontId="0" fillId="0" borderId="0" xfId="0" applyNumberFormat="1" applyAlignment="1">
      <alignment horizontal="left"/>
    </xf>
    <xf numFmtId="0" fontId="80" fillId="0" borderId="0" xfId="1" applyFont="1" applyAlignment="1">
      <alignment vertical="center"/>
    </xf>
    <xf numFmtId="0" fontId="50" fillId="0" borderId="0" xfId="0" applyFont="1" applyAlignment="1">
      <alignment horizontal="right"/>
    </xf>
    <xf numFmtId="0" fontId="50" fillId="0" borderId="56" xfId="0" applyFont="1" applyBorder="1" applyAlignment="1">
      <alignment horizontal="right"/>
    </xf>
    <xf numFmtId="0" fontId="0" fillId="0" borderId="56" xfId="0" applyBorder="1" applyAlignment="1">
      <alignment horizontal="left"/>
    </xf>
    <xf numFmtId="1" fontId="3" fillId="3" borderId="21" xfId="1" applyNumberFormat="1" applyFont="1" applyFill="1" applyBorder="1" applyProtection="1">
      <protection locked="0"/>
    </xf>
    <xf numFmtId="0" fontId="10" fillId="0" borderId="13" xfId="1" applyFont="1" applyBorder="1" applyAlignment="1">
      <alignment vertical="center"/>
    </xf>
    <xf numFmtId="0" fontId="0" fillId="0" borderId="12"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1" fontId="27" fillId="0" borderId="28" xfId="1" applyNumberFormat="1" applyBorder="1" applyAlignment="1">
      <alignment horizontal="center" vertical="center" wrapText="1"/>
    </xf>
    <xf numFmtId="1" fontId="27" fillId="0" borderId="29" xfId="1" applyNumberFormat="1" applyBorder="1" applyAlignment="1">
      <alignment horizontal="center" vertical="center" wrapText="1"/>
    </xf>
    <xf numFmtId="9" fontId="0" fillId="0" borderId="9" xfId="2" applyFont="1" applyFill="1" applyBorder="1" applyAlignment="1" applyProtection="1">
      <alignment horizontal="center" vertical="center" wrapText="1"/>
    </xf>
    <xf numFmtId="1" fontId="27" fillId="0" borderId="30" xfId="1" applyNumberFormat="1" applyBorder="1" applyAlignment="1">
      <alignment horizontal="center" vertical="center" wrapText="1"/>
    </xf>
    <xf numFmtId="1" fontId="3" fillId="0" borderId="9" xfId="1" applyNumberFormat="1" applyFont="1" applyBorder="1" applyAlignment="1">
      <alignment horizontal="center" vertical="center" wrapText="1"/>
    </xf>
    <xf numFmtId="0" fontId="29" fillId="0" borderId="0" xfId="0" applyFont="1" applyAlignment="1">
      <alignment wrapText="1"/>
    </xf>
    <xf numFmtId="0" fontId="62" fillId="0" borderId="2" xfId="0" applyFont="1" applyBorder="1" applyAlignment="1">
      <alignment vertical="center"/>
    </xf>
    <xf numFmtId="0" fontId="62" fillId="0" borderId="0" xfId="0" applyFont="1" applyAlignment="1">
      <alignment vertical="center"/>
    </xf>
    <xf numFmtId="0" fontId="62" fillId="14" borderId="0" xfId="0" applyFont="1" applyFill="1" applyAlignment="1">
      <alignment vertical="center"/>
    </xf>
    <xf numFmtId="1" fontId="31" fillId="0" borderId="18" xfId="1" applyNumberFormat="1" applyFont="1" applyBorder="1" applyAlignment="1">
      <alignment horizontal="center"/>
    </xf>
    <xf numFmtId="1" fontId="31" fillId="0" borderId="18" xfId="1" applyNumberFormat="1" applyFont="1" applyBorder="1" applyAlignment="1">
      <alignment horizontal="center" wrapText="1"/>
    </xf>
    <xf numFmtId="9" fontId="31" fillId="0" borderId="18" xfId="2" applyFont="1" applyBorder="1" applyAlignment="1" applyProtection="1">
      <alignment horizontal="center" wrapText="1"/>
    </xf>
    <xf numFmtId="0" fontId="57" fillId="0" borderId="0" xfId="1" applyFont="1"/>
    <xf numFmtId="0" fontId="17" fillId="0" borderId="0" xfId="1" applyFont="1"/>
    <xf numFmtId="0" fontId="56" fillId="0" borderId="0" xfId="1" applyFont="1"/>
    <xf numFmtId="0" fontId="29" fillId="0" borderId="53" xfId="0" applyFont="1" applyBorder="1"/>
    <xf numFmtId="0" fontId="28" fillId="0" borderId="56" xfId="0" applyFont="1" applyBorder="1"/>
    <xf numFmtId="1" fontId="27" fillId="0" borderId="28" xfId="1" applyNumberFormat="1" applyBorder="1" applyAlignment="1">
      <alignment horizontal="center"/>
    </xf>
    <xf numFmtId="1" fontId="83" fillId="0" borderId="31" xfId="1" applyNumberFormat="1" applyFont="1" applyBorder="1" applyAlignment="1">
      <alignment horizontal="center" wrapText="1"/>
    </xf>
    <xf numFmtId="1" fontId="84" fillId="0" borderId="31" xfId="1" applyNumberFormat="1" applyFont="1" applyBorder="1" applyAlignment="1">
      <alignment horizontal="center" wrapText="1"/>
    </xf>
    <xf numFmtId="9" fontId="84" fillId="0" borderId="7" xfId="2" applyFont="1" applyBorder="1" applyAlignment="1" applyProtection="1">
      <alignment horizontal="center" wrapText="1"/>
    </xf>
    <xf numFmtId="1" fontId="27" fillId="0" borderId="20" xfId="1" applyNumberFormat="1" applyBorder="1" applyAlignment="1">
      <alignment horizontal="center"/>
    </xf>
    <xf numFmtId="1" fontId="27" fillId="0" borderId="9" xfId="1" applyNumberFormat="1" applyBorder="1" applyAlignment="1">
      <alignment horizontal="center"/>
    </xf>
    <xf numFmtId="1" fontId="27" fillId="0" borderId="24" xfId="1" applyNumberFormat="1" applyBorder="1" applyAlignment="1">
      <alignment horizontal="center"/>
    </xf>
    <xf numFmtId="1" fontId="27" fillId="0" borderId="68" xfId="1" applyNumberFormat="1" applyBorder="1" applyAlignment="1">
      <alignment horizontal="center"/>
    </xf>
    <xf numFmtId="0" fontId="28" fillId="0" borderId="42" xfId="0" applyFont="1" applyBorder="1" applyAlignment="1">
      <alignment horizontal="right"/>
    </xf>
    <xf numFmtId="1" fontId="84" fillId="0" borderId="59" xfId="1" applyNumberFormat="1" applyFont="1" applyBorder="1" applyAlignment="1">
      <alignment horizontal="center" wrapText="1"/>
    </xf>
    <xf numFmtId="1" fontId="27" fillId="0" borderId="26" xfId="1" applyNumberFormat="1" applyBorder="1" applyAlignment="1">
      <alignment horizontal="center"/>
    </xf>
    <xf numFmtId="1" fontId="27" fillId="0" borderId="61" xfId="1" applyNumberFormat="1" applyBorder="1" applyAlignment="1">
      <alignment horizontal="center"/>
    </xf>
    <xf numFmtId="1" fontId="27" fillId="0" borderId="30" xfId="1" applyNumberFormat="1" applyBorder="1" applyAlignment="1">
      <alignment horizontal="center"/>
    </xf>
    <xf numFmtId="0" fontId="16" fillId="12" borderId="46" xfId="1" applyFont="1" applyFill="1" applyBorder="1" applyAlignment="1">
      <alignment vertical="center"/>
    </xf>
    <xf numFmtId="0" fontId="16" fillId="12" borderId="47" xfId="1" applyFont="1" applyFill="1" applyBorder="1" applyAlignment="1">
      <alignment vertical="center"/>
    </xf>
    <xf numFmtId="0" fontId="6" fillId="0" borderId="46" xfId="1" applyFont="1" applyBorder="1" applyAlignment="1">
      <alignment vertical="center"/>
    </xf>
    <xf numFmtId="0" fontId="6" fillId="0" borderId="47" xfId="1" applyFont="1" applyBorder="1" applyAlignment="1">
      <alignment vertical="center"/>
    </xf>
    <xf numFmtId="0" fontId="15" fillId="0" borderId="46" xfId="1" applyFont="1" applyBorder="1" applyAlignment="1">
      <alignment vertical="center"/>
    </xf>
    <xf numFmtId="0" fontId="15" fillId="0" borderId="47" xfId="1" applyFont="1" applyBorder="1" applyAlignment="1">
      <alignment vertical="center"/>
    </xf>
    <xf numFmtId="0" fontId="9" fillId="0" borderId="46" xfId="1" applyFont="1" applyBorder="1" applyAlignment="1">
      <alignment vertical="center"/>
    </xf>
    <xf numFmtId="0" fontId="9" fillId="0" borderId="47" xfId="1" applyFont="1" applyBorder="1" applyAlignment="1">
      <alignment vertical="center"/>
    </xf>
    <xf numFmtId="0" fontId="27" fillId="12" borderId="46" xfId="1" applyFill="1" applyBorder="1" applyAlignment="1">
      <alignment vertical="center"/>
    </xf>
    <xf numFmtId="0" fontId="27" fillId="12" borderId="47" xfId="1" applyFill="1" applyBorder="1" applyAlignment="1">
      <alignment vertical="center"/>
    </xf>
    <xf numFmtId="0" fontId="11" fillId="12" borderId="46" xfId="1" applyFont="1" applyFill="1" applyBorder="1" applyAlignment="1">
      <alignment vertical="center"/>
    </xf>
    <xf numFmtId="0" fontId="11" fillId="12" borderId="47" xfId="1" applyFont="1" applyFill="1" applyBorder="1" applyAlignment="1">
      <alignment vertical="center"/>
    </xf>
    <xf numFmtId="0" fontId="27" fillId="0" borderId="46" xfId="1" applyBorder="1" applyAlignment="1">
      <alignment vertical="center"/>
    </xf>
    <xf numFmtId="0" fontId="27" fillId="0" borderId="47" xfId="1" applyBorder="1" applyAlignment="1">
      <alignment vertical="center"/>
    </xf>
    <xf numFmtId="0" fontId="13" fillId="0" borderId="46" xfId="1" applyFont="1" applyBorder="1" applyAlignment="1">
      <alignment vertical="center"/>
    </xf>
    <xf numFmtId="0" fontId="13" fillId="0" borderId="47" xfId="1" applyFont="1" applyBorder="1" applyAlignment="1">
      <alignment vertical="center"/>
    </xf>
    <xf numFmtId="0" fontId="10" fillId="0" borderId="45" xfId="1" applyFont="1" applyBorder="1" applyAlignment="1">
      <alignment vertical="center"/>
    </xf>
    <xf numFmtId="0" fontId="27" fillId="12" borderId="48" xfId="1" applyFill="1" applyBorder="1" applyAlignment="1">
      <alignment vertical="center"/>
    </xf>
    <xf numFmtId="0" fontId="0" fillId="0" borderId="66" xfId="0" applyBorder="1" applyAlignment="1">
      <alignment vertical="center"/>
    </xf>
    <xf numFmtId="0" fontId="0" fillId="0" borderId="51" xfId="0" applyBorder="1" applyAlignment="1">
      <alignment vertical="center"/>
    </xf>
    <xf numFmtId="0" fontId="0" fillId="0" borderId="50" xfId="0" applyBorder="1" applyAlignment="1">
      <alignment vertical="center"/>
    </xf>
    <xf numFmtId="1" fontId="27" fillId="0" borderId="15" xfId="1" applyNumberFormat="1" applyBorder="1" applyAlignment="1">
      <alignment wrapText="1"/>
    </xf>
    <xf numFmtId="1" fontId="27" fillId="0" borderId="16" xfId="1" applyNumberFormat="1" applyBorder="1" applyAlignment="1">
      <alignment wrapText="1"/>
    </xf>
    <xf numFmtId="1" fontId="27" fillId="0" borderId="22" xfId="1" applyNumberFormat="1" applyBorder="1" applyAlignment="1">
      <alignment wrapText="1"/>
    </xf>
    <xf numFmtId="9" fontId="0" fillId="0" borderId="18" xfId="2" applyFont="1" applyFill="1" applyBorder="1" applyAlignment="1" applyProtection="1">
      <alignment wrapText="1"/>
    </xf>
    <xf numFmtId="1" fontId="27" fillId="0" borderId="18" xfId="1" applyNumberFormat="1" applyBorder="1" applyAlignment="1">
      <alignment wrapText="1"/>
    </xf>
    <xf numFmtId="1" fontId="27" fillId="0" borderId="19" xfId="1" applyNumberFormat="1" applyBorder="1" applyAlignment="1">
      <alignment wrapText="1"/>
    </xf>
    <xf numFmtId="1" fontId="37" fillId="0" borderId="16" xfId="1" applyNumberFormat="1" applyFont="1" applyBorder="1" applyAlignment="1">
      <alignment wrapText="1"/>
    </xf>
    <xf numFmtId="1" fontId="20" fillId="0" borderId="18" xfId="1" applyNumberFormat="1" applyFont="1" applyBorder="1" applyAlignment="1">
      <alignment wrapText="1"/>
    </xf>
    <xf numFmtId="1" fontId="39" fillId="0" borderId="17" xfId="1" applyNumberFormat="1" applyFont="1" applyBorder="1" applyAlignment="1">
      <alignment wrapText="1"/>
    </xf>
    <xf numFmtId="1" fontId="8" fillId="0" borderId="47" xfId="1" applyNumberFormat="1" applyFont="1" applyBorder="1" applyAlignment="1">
      <alignment wrapText="1"/>
    </xf>
    <xf numFmtId="1" fontId="3" fillId="2" borderId="0" xfId="1" applyNumberFormat="1" applyFont="1" applyFill="1"/>
    <xf numFmtId="166" fontId="0" fillId="0" borderId="0" xfId="0" applyNumberFormat="1"/>
    <xf numFmtId="166" fontId="0" fillId="26" borderId="0" xfId="0" applyNumberFormat="1" applyFill="1"/>
    <xf numFmtId="166" fontId="0" fillId="30" borderId="0" xfId="3" applyNumberFormat="1" applyFont="1" applyFill="1" applyAlignment="1"/>
    <xf numFmtId="166" fontId="0" fillId="30" borderId="0" xfId="0" applyNumberFormat="1" applyFill="1"/>
    <xf numFmtId="0" fontId="28" fillId="0" borderId="0" xfId="0" applyFont="1" applyAlignment="1">
      <alignment horizontal="center"/>
    </xf>
    <xf numFmtId="1" fontId="83" fillId="0" borderId="59" xfId="1" applyNumberFormat="1" applyFont="1" applyBorder="1" applyAlignment="1">
      <alignment horizontal="center" wrapText="1"/>
    </xf>
    <xf numFmtId="1" fontId="27" fillId="0" borderId="61" xfId="1" applyNumberFormat="1" applyBorder="1" applyAlignment="1" applyProtection="1">
      <alignment horizontal="center"/>
      <protection locked="0"/>
    </xf>
    <xf numFmtId="1" fontId="27" fillId="0" borderId="30" xfId="1" applyNumberFormat="1" applyBorder="1" applyAlignment="1" applyProtection="1">
      <alignment horizontal="center"/>
      <protection locked="0"/>
    </xf>
    <xf numFmtId="1" fontId="83" fillId="0" borderId="33" xfId="1" applyNumberFormat="1" applyFont="1" applyBorder="1" applyAlignment="1">
      <alignment horizontal="center"/>
    </xf>
    <xf numFmtId="1" fontId="27" fillId="0" borderId="41" xfId="1" applyNumberFormat="1" applyBorder="1" applyAlignment="1">
      <alignment horizontal="center"/>
    </xf>
    <xf numFmtId="0" fontId="72" fillId="0" borderId="0" xfId="0" applyFont="1" applyAlignment="1">
      <alignment horizontal="right" vertical="top"/>
    </xf>
    <xf numFmtId="0" fontId="2" fillId="12" borderId="39" xfId="1" applyFont="1" applyFill="1" applyBorder="1"/>
    <xf numFmtId="0" fontId="2" fillId="0" borderId="39" xfId="1" applyFont="1" applyBorder="1"/>
    <xf numFmtId="0" fontId="28" fillId="23" borderId="0" xfId="0" applyFont="1" applyFill="1"/>
    <xf numFmtId="1" fontId="2" fillId="3" borderId="18" xfId="1" applyNumberFormat="1" applyFont="1" applyFill="1" applyBorder="1" applyProtection="1">
      <protection locked="0"/>
    </xf>
    <xf numFmtId="167" fontId="0" fillId="0" borderId="0" xfId="3" applyNumberFormat="1" applyFont="1" applyFill="1"/>
    <xf numFmtId="167" fontId="0" fillId="0" borderId="0" xfId="0" applyNumberFormat="1"/>
    <xf numFmtId="1" fontId="85" fillId="0" borderId="18" xfId="1" applyNumberFormat="1" applyFont="1" applyBorder="1"/>
    <xf numFmtId="1" fontId="33" fillId="0" borderId="18" xfId="1" applyNumberFormat="1" applyFont="1" applyBorder="1" applyAlignment="1">
      <alignment horizontal="center"/>
    </xf>
    <xf numFmtId="1" fontId="27" fillId="34" borderId="18" xfId="1" applyNumberFormat="1" applyFill="1" applyBorder="1" applyAlignment="1">
      <alignment horizontal="center"/>
    </xf>
    <xf numFmtId="1" fontId="27" fillId="35" borderId="18" xfId="1" applyNumberFormat="1" applyFill="1" applyBorder="1" applyAlignment="1">
      <alignment horizontal="center"/>
    </xf>
    <xf numFmtId="0" fontId="29" fillId="0" borderId="17" xfId="0" applyFont="1" applyBorder="1"/>
    <xf numFmtId="0" fontId="29" fillId="0" borderId="25" xfId="0" applyFont="1" applyBorder="1"/>
    <xf numFmtId="0" fontId="62" fillId="0" borderId="0" xfId="0" applyFont="1" applyAlignment="1">
      <alignment horizontal="center" vertical="center"/>
    </xf>
    <xf numFmtId="0" fontId="0" fillId="0" borderId="61" xfId="0" applyBorder="1"/>
    <xf numFmtId="0" fontId="1" fillId="0" borderId="39" xfId="1" applyFont="1" applyBorder="1"/>
    <xf numFmtId="1" fontId="3" fillId="0" borderId="29" xfId="1" applyNumberFormat="1" applyFont="1" applyBorder="1" applyAlignment="1">
      <alignment horizontal="center" vertical="center" wrapText="1"/>
    </xf>
    <xf numFmtId="1" fontId="27" fillId="0" borderId="30" xfId="1" applyNumberFormat="1" applyBorder="1" applyAlignment="1">
      <alignment horizontal="center" vertical="center" wrapText="1"/>
    </xf>
    <xf numFmtId="9" fontId="0" fillId="0" borderId="29" xfId="2" applyFont="1" applyFill="1" applyBorder="1" applyAlignment="1" applyProtection="1">
      <alignment horizontal="center" vertical="center" wrapText="1"/>
    </xf>
    <xf numFmtId="9" fontId="0" fillId="0" borderId="30" xfId="2" applyFont="1" applyFill="1" applyBorder="1" applyAlignment="1" applyProtection="1">
      <alignment horizontal="center" vertical="center" wrapText="1"/>
    </xf>
    <xf numFmtId="0" fontId="74" fillId="0" borderId="0" xfId="0" applyFont="1" applyAlignment="1">
      <alignment horizontal="left" vertical="center" wrapText="1"/>
    </xf>
    <xf numFmtId="0" fontId="74" fillId="0" borderId="43" xfId="0" applyFont="1" applyBorder="1" applyAlignment="1">
      <alignment horizontal="left" vertical="center" wrapText="1"/>
    </xf>
    <xf numFmtId="0" fontId="69" fillId="0" borderId="0" xfId="0" applyFont="1" applyAlignment="1">
      <alignment horizontal="center"/>
    </xf>
    <xf numFmtId="166" fontId="76" fillId="2" borderId="54" xfId="0" applyNumberFormat="1" applyFont="1" applyFill="1" applyBorder="1" applyAlignment="1">
      <alignment horizontal="left"/>
    </xf>
    <xf numFmtId="9" fontId="55" fillId="0" borderId="1" xfId="2" applyFont="1" applyBorder="1" applyAlignment="1" applyProtection="1">
      <alignment horizontal="center"/>
    </xf>
    <xf numFmtId="9" fontId="55" fillId="0" borderId="2" xfId="2" applyFont="1" applyBorder="1" applyAlignment="1" applyProtection="1">
      <alignment horizontal="center"/>
    </xf>
    <xf numFmtId="9" fontId="55" fillId="0" borderId="3" xfId="2" applyFont="1" applyBorder="1" applyAlignment="1" applyProtection="1">
      <alignment horizontal="center"/>
    </xf>
    <xf numFmtId="1" fontId="31" fillId="0" borderId="1" xfId="1" applyNumberFormat="1" applyFont="1" applyBorder="1" applyAlignment="1">
      <alignment horizontal="left"/>
    </xf>
    <xf numFmtId="1" fontId="31" fillId="0" borderId="2" xfId="1" applyNumberFormat="1" applyFont="1" applyBorder="1" applyAlignment="1">
      <alignment horizontal="left"/>
    </xf>
    <xf numFmtId="1" fontId="31" fillId="4" borderId="55" xfId="1" applyNumberFormat="1" applyFont="1" applyFill="1" applyBorder="1" applyAlignment="1">
      <alignment horizontal="left"/>
    </xf>
    <xf numFmtId="1" fontId="31" fillId="4" borderId="56" xfId="1" applyNumberFormat="1" applyFont="1" applyFill="1" applyBorder="1" applyAlignment="1">
      <alignment horizontal="left"/>
    </xf>
    <xf numFmtId="0" fontId="27" fillId="0" borderId="21" xfId="1" applyBorder="1" applyAlignment="1">
      <alignment horizontal="center" vertical="center"/>
    </xf>
    <xf numFmtId="0" fontId="27" fillId="0" borderId="20" xfId="1" applyBorder="1" applyAlignment="1">
      <alignment horizontal="center" vertical="center"/>
    </xf>
    <xf numFmtId="1" fontId="31" fillId="0" borderId="11" xfId="1" applyNumberFormat="1" applyFont="1" applyBorder="1" applyAlignment="1">
      <alignment horizontal="center"/>
    </xf>
    <xf numFmtId="1" fontId="31" fillId="0" borderId="12" xfId="1" applyNumberFormat="1" applyFont="1" applyBorder="1" applyAlignment="1">
      <alignment horizontal="center"/>
    </xf>
    <xf numFmtId="1" fontId="31" fillId="0" borderId="49" xfId="1" applyNumberFormat="1" applyFont="1" applyBorder="1" applyAlignment="1">
      <alignment horizontal="center"/>
    </xf>
    <xf numFmtId="1" fontId="27" fillId="0" borderId="21" xfId="1" applyNumberFormat="1" applyBorder="1" applyAlignment="1">
      <alignment horizontal="center" vertical="center" shrinkToFit="1"/>
    </xf>
    <xf numFmtId="1" fontId="27" fillId="0" borderId="20" xfId="1" applyNumberFormat="1" applyBorder="1" applyAlignment="1">
      <alignment horizontal="center" vertical="center" shrinkToFit="1"/>
    </xf>
    <xf numFmtId="0" fontId="37" fillId="0" borderId="61" xfId="1" applyFont="1" applyBorder="1" applyAlignment="1">
      <alignment horizontal="left" vertical="center"/>
    </xf>
    <xf numFmtId="0" fontId="37" fillId="0" borderId="18" xfId="1" applyFont="1" applyBorder="1" applyAlignment="1">
      <alignment horizontal="left" vertical="center"/>
    </xf>
    <xf numFmtId="0" fontId="37" fillId="0" borderId="20" xfId="1" applyFont="1" applyBorder="1" applyAlignment="1">
      <alignment horizontal="left" vertical="center"/>
    </xf>
    <xf numFmtId="0" fontId="50" fillId="0" borderId="18" xfId="0" applyFont="1" applyBorder="1" applyAlignment="1">
      <alignment horizontal="right" vertical="center"/>
    </xf>
    <xf numFmtId="1" fontId="82" fillId="0" borderId="0" xfId="1" applyNumberFormat="1" applyFont="1" applyAlignment="1">
      <alignment horizontal="center" vertical="center" wrapText="1"/>
    </xf>
    <xf numFmtId="1" fontId="82" fillId="0" borderId="56" xfId="1"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6" xfId="1" applyFont="1" applyBorder="1" applyAlignment="1">
      <alignment horizontal="center"/>
    </xf>
    <xf numFmtId="0" fontId="31" fillId="0" borderId="7" xfId="1" applyFont="1" applyBorder="1" applyAlignment="1">
      <alignment horizontal="center"/>
    </xf>
    <xf numFmtId="0" fontId="27" fillId="0" borderId="10" xfId="1" applyBorder="1" applyAlignment="1">
      <alignment horizontal="center" vertical="center"/>
    </xf>
    <xf numFmtId="0" fontId="27" fillId="0" borderId="68" xfId="1" applyBorder="1" applyAlignment="1">
      <alignment horizontal="center" vertical="center"/>
    </xf>
    <xf numFmtId="0" fontId="0" fillId="0" borderId="0" xfId="0" applyAlignment="1">
      <alignment horizontal="left"/>
    </xf>
    <xf numFmtId="0" fontId="0" fillId="0" borderId="43" xfId="0" applyBorder="1" applyAlignment="1">
      <alignment horizontal="left"/>
    </xf>
    <xf numFmtId="0" fontId="74" fillId="0" borderId="0" xfId="0" applyFont="1" applyAlignment="1">
      <alignment horizontal="left" wrapText="1"/>
    </xf>
    <xf numFmtId="0" fontId="74" fillId="0" borderId="43" xfId="0" applyFont="1" applyBorder="1" applyAlignment="1">
      <alignment horizontal="left" wrapText="1"/>
    </xf>
    <xf numFmtId="0" fontId="0" fillId="0" borderId="22" xfId="0" applyBorder="1" applyAlignment="1">
      <alignment horizontal="center" vertical="center"/>
    </xf>
    <xf numFmtId="0" fontId="0" fillId="0" borderId="61" xfId="0" applyBorder="1" applyAlignment="1">
      <alignment horizontal="center" vertical="center"/>
    </xf>
    <xf numFmtId="0" fontId="81" fillId="0" borderId="34" xfId="0" applyFont="1" applyBorder="1" applyAlignment="1">
      <alignment horizontal="left" vertical="center"/>
    </xf>
    <xf numFmtId="0" fontId="81" fillId="0" borderId="67" xfId="0" applyFont="1" applyBorder="1" applyAlignment="1">
      <alignment horizontal="left" vertical="center"/>
    </xf>
    <xf numFmtId="0" fontId="28" fillId="0" borderId="54" xfId="0" applyFont="1"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28" fillId="0" borderId="14" xfId="0" applyFont="1" applyBorder="1" applyAlignment="1">
      <alignment horizontal="center" vertical="center"/>
    </xf>
    <xf numFmtId="0" fontId="28" fillId="0" borderId="63" xfId="0" applyFont="1" applyBorder="1" applyAlignment="1">
      <alignment horizontal="center" vertical="center"/>
    </xf>
    <xf numFmtId="14" fontId="0" fillId="0" borderId="54" xfId="0" applyNumberFormat="1" applyBorder="1" applyAlignment="1">
      <alignment horizontal="left"/>
    </xf>
    <xf numFmtId="14" fontId="0" fillId="0" borderId="14" xfId="0" applyNumberFormat="1" applyBorder="1" applyAlignment="1">
      <alignment horizontal="left"/>
    </xf>
    <xf numFmtId="0" fontId="0" fillId="0" borderId="56" xfId="0" applyBorder="1" applyAlignment="1">
      <alignment horizontal="left"/>
    </xf>
    <xf numFmtId="0" fontId="0" fillId="0" borderId="63" xfId="0" applyBorder="1" applyAlignment="1">
      <alignment horizontal="left"/>
    </xf>
    <xf numFmtId="0" fontId="37" fillId="0" borderId="26" xfId="1" applyFont="1" applyBorder="1" applyAlignment="1">
      <alignment horizontal="left" vertical="center"/>
    </xf>
    <xf numFmtId="0" fontId="37" fillId="0" borderId="24" xfId="1" applyFont="1" applyBorder="1" applyAlignment="1">
      <alignment horizontal="left" vertical="center"/>
    </xf>
    <xf numFmtId="0" fontId="37" fillId="0" borderId="68" xfId="1" applyFont="1" applyBorder="1" applyAlignment="1">
      <alignment horizontal="left" vertical="center"/>
    </xf>
    <xf numFmtId="0" fontId="37" fillId="0" borderId="61" xfId="1" applyFont="1" applyBorder="1" applyAlignment="1">
      <alignment horizontal="left" vertical="center" wrapText="1"/>
    </xf>
    <xf numFmtId="0" fontId="37" fillId="0" borderId="18" xfId="1" applyFont="1" applyBorder="1" applyAlignment="1">
      <alignment horizontal="left" vertical="center" wrapText="1"/>
    </xf>
    <xf numFmtId="0" fontId="37" fillId="0" borderId="20" xfId="1" applyFont="1" applyBorder="1" applyAlignment="1">
      <alignment horizontal="left" vertical="center" wrapText="1"/>
    </xf>
    <xf numFmtId="49" fontId="28" fillId="0" borderId="54" xfId="0" applyNumberFormat="1" applyFont="1" applyBorder="1" applyAlignment="1">
      <alignment horizontal="left"/>
    </xf>
    <xf numFmtId="0" fontId="28" fillId="0" borderId="54" xfId="0" applyFont="1" applyBorder="1" applyAlignment="1">
      <alignment horizontal="left"/>
    </xf>
    <xf numFmtId="0" fontId="28" fillId="0" borderId="14" xfId="0" applyFont="1" applyBorder="1" applyAlignment="1">
      <alignment horizontal="left"/>
    </xf>
    <xf numFmtId="1" fontId="27" fillId="0" borderId="10" xfId="1" applyNumberFormat="1" applyBorder="1" applyAlignment="1">
      <alignment horizontal="center" vertical="center" shrinkToFit="1"/>
    </xf>
    <xf numFmtId="1" fontId="27" fillId="0" borderId="68" xfId="1" applyNumberFormat="1" applyBorder="1" applyAlignment="1">
      <alignment horizontal="center" vertical="center" shrinkToFit="1"/>
    </xf>
    <xf numFmtId="1" fontId="0" fillId="0" borderId="22" xfId="0" applyNumberFormat="1" applyBorder="1" applyAlignment="1">
      <alignment horizontal="center" vertical="center"/>
    </xf>
    <xf numFmtId="1" fontId="0" fillId="0" borderId="61" xfId="0" applyNumberFormat="1" applyBorder="1" applyAlignment="1">
      <alignment horizontal="center" vertical="center"/>
    </xf>
    <xf numFmtId="0" fontId="31" fillId="0" borderId="59" xfId="1" applyFont="1" applyBorder="1" applyAlignment="1">
      <alignment horizontal="left" vertical="center"/>
    </xf>
    <xf numFmtId="0" fontId="31" fillId="0" borderId="31" xfId="1" applyFont="1" applyBorder="1" applyAlignment="1">
      <alignment horizontal="left" vertical="center"/>
    </xf>
    <xf numFmtId="0" fontId="31" fillId="0" borderId="7" xfId="1" applyFont="1" applyBorder="1" applyAlignment="1">
      <alignment horizontal="left" vertical="center"/>
    </xf>
    <xf numFmtId="0" fontId="79" fillId="0" borderId="56" xfId="0" applyFont="1" applyBorder="1" applyAlignment="1">
      <alignment horizontal="left" vertical="center"/>
    </xf>
    <xf numFmtId="0" fontId="37" fillId="0" borderId="30" xfId="1" applyFont="1" applyBorder="1" applyAlignment="1">
      <alignment horizontal="left" vertical="center"/>
    </xf>
    <xf numFmtId="0" fontId="37" fillId="0" borderId="28" xfId="1" applyFont="1" applyBorder="1" applyAlignment="1">
      <alignment horizontal="left" vertical="center"/>
    </xf>
    <xf numFmtId="0" fontId="37" fillId="0" borderId="9" xfId="1" applyFont="1" applyBorder="1" applyAlignment="1">
      <alignment horizontal="left" vertical="center"/>
    </xf>
    <xf numFmtId="0" fontId="79" fillId="0" borderId="0" xfId="0" applyFont="1" applyAlignment="1">
      <alignment horizontal="left" vertical="center"/>
    </xf>
    <xf numFmtId="0" fontId="27" fillId="0" borderId="8" xfId="1" applyBorder="1" applyAlignment="1">
      <alignment horizontal="center" vertical="center"/>
    </xf>
    <xf numFmtId="0" fontId="27" fillId="0" borderId="9" xfId="1" applyBorder="1" applyAlignment="1">
      <alignment horizontal="center" vertical="center"/>
    </xf>
    <xf numFmtId="1" fontId="27" fillId="0" borderId="8" xfId="1" applyNumberFormat="1" applyBorder="1" applyAlignment="1">
      <alignment horizontal="center" vertical="center" shrinkToFit="1"/>
    </xf>
    <xf numFmtId="1" fontId="27" fillId="0" borderId="9" xfId="1" applyNumberFormat="1" applyBorder="1" applyAlignment="1">
      <alignment horizontal="center" vertical="center" shrinkToFit="1"/>
    </xf>
    <xf numFmtId="14" fontId="68" fillId="30" borderId="2" xfId="0" applyNumberFormat="1" applyFont="1" applyFill="1" applyBorder="1" applyAlignment="1">
      <alignment horizontal="center"/>
    </xf>
    <xf numFmtId="0" fontId="68" fillId="30" borderId="2" xfId="0" applyFont="1" applyFill="1" applyBorder="1" applyAlignment="1">
      <alignment horizontal="center"/>
    </xf>
    <xf numFmtId="0" fontId="68" fillId="30" borderId="3" xfId="0" applyFont="1" applyFill="1" applyBorder="1" applyAlignment="1">
      <alignment horizontal="center"/>
    </xf>
    <xf numFmtId="49" fontId="68" fillId="30" borderId="2" xfId="0" applyNumberFormat="1" applyFont="1" applyFill="1" applyBorder="1" applyAlignment="1">
      <alignment horizontal="center"/>
    </xf>
    <xf numFmtId="49" fontId="68" fillId="30" borderId="3" xfId="0" applyNumberFormat="1" applyFont="1" applyFill="1" applyBorder="1" applyAlignment="1">
      <alignment horizontal="center"/>
    </xf>
    <xf numFmtId="0" fontId="68" fillId="30" borderId="2" xfId="0" applyFont="1" applyFill="1" applyBorder="1" applyAlignment="1">
      <alignment horizontal="left" vertical="top" wrapText="1"/>
    </xf>
    <xf numFmtId="0" fontId="68" fillId="30" borderId="3" xfId="0" applyFont="1" applyFill="1" applyBorder="1" applyAlignment="1">
      <alignment horizontal="left" vertical="top" wrapText="1"/>
    </xf>
    <xf numFmtId="0" fontId="55" fillId="6" borderId="1" xfId="0" applyFont="1" applyFill="1" applyBorder="1" applyAlignment="1">
      <alignment horizontal="center"/>
    </xf>
    <xf numFmtId="0" fontId="55" fillId="6" borderId="3" xfId="0" applyFont="1" applyFill="1" applyBorder="1" applyAlignment="1">
      <alignment horizontal="center"/>
    </xf>
    <xf numFmtId="1" fontId="27" fillId="0" borderId="15" xfId="1" applyNumberFormat="1" applyBorder="1" applyAlignment="1">
      <alignment horizontal="center" vertical="center"/>
    </xf>
    <xf numFmtId="1" fontId="27" fillId="0" borderId="23" xfId="1" applyNumberFormat="1" applyBorder="1" applyAlignment="1">
      <alignment horizontal="center" vertical="center"/>
    </xf>
    <xf numFmtId="1" fontId="27" fillId="0" borderId="10" xfId="1" applyNumberFormat="1" applyBorder="1" applyAlignment="1">
      <alignment horizontal="center" vertical="center"/>
    </xf>
    <xf numFmtId="1" fontId="27" fillId="0" borderId="11" xfId="1" applyNumberFormat="1" applyBorder="1" applyAlignment="1">
      <alignment horizontal="center"/>
    </xf>
    <xf numFmtId="1" fontId="27" fillId="0" borderId="12" xfId="1" applyNumberFormat="1" applyBorder="1" applyAlignment="1">
      <alignment horizontal="center"/>
    </xf>
    <xf numFmtId="1" fontId="27" fillId="0" borderId="13" xfId="1" applyNumberForma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vertical="center" textRotation="90"/>
    </xf>
    <xf numFmtId="0" fontId="29" fillId="0" borderId="57" xfId="0" applyFont="1" applyBorder="1" applyAlignment="1">
      <alignment horizontal="center" vertical="center" textRotation="90" wrapText="1"/>
    </xf>
    <xf numFmtId="0" fontId="29" fillId="31" borderId="0" xfId="0" applyFont="1" applyFill="1" applyAlignment="1">
      <alignment horizontal="left"/>
    </xf>
    <xf numFmtId="0" fontId="0" fillId="31" borderId="0" xfId="0" applyFill="1" applyAlignment="1">
      <alignment horizontal="center" vertical="center"/>
    </xf>
    <xf numFmtId="0" fontId="28" fillId="0" borderId="0" xfId="0" applyFont="1" applyAlignment="1">
      <alignment horizontal="center" wrapText="1"/>
    </xf>
    <xf numFmtId="0" fontId="62" fillId="0" borderId="6" xfId="0" applyFont="1" applyBorder="1" applyAlignment="1">
      <alignment horizontal="center" vertical="center"/>
    </xf>
    <xf numFmtId="0" fontId="62" fillId="0" borderId="59" xfId="0" applyFont="1" applyBorder="1" applyAlignment="1">
      <alignment horizontal="center" vertical="center"/>
    </xf>
    <xf numFmtId="0" fontId="62" fillId="0" borderId="3" xfId="0" applyFont="1" applyBorder="1" applyAlignment="1">
      <alignment horizontal="center" vertical="center"/>
    </xf>
    <xf numFmtId="0" fontId="71" fillId="0" borderId="0" xfId="1" applyFont="1" applyAlignment="1">
      <alignment horizontal="center" wrapText="1"/>
    </xf>
    <xf numFmtId="0" fontId="62" fillId="0" borderId="6"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3" xfId="0"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14"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63" xfId="0" applyBorder="1" applyAlignment="1">
      <alignment horizontal="center" vertical="center" wrapText="1"/>
    </xf>
    <xf numFmtId="0" fontId="37" fillId="0" borderId="21" xfId="1" applyFont="1" applyBorder="1" applyAlignment="1">
      <alignment horizontal="center"/>
    </xf>
    <xf numFmtId="0" fontId="37" fillId="0" borderId="18" xfId="1" applyFont="1" applyBorder="1" applyAlignment="1">
      <alignment horizontal="center"/>
    </xf>
    <xf numFmtId="0" fontId="37" fillId="0" borderId="20" xfId="1" applyFont="1" applyBorder="1" applyAlignment="1">
      <alignment horizontal="center"/>
    </xf>
    <xf numFmtId="0" fontId="37" fillId="0" borderId="21" xfId="1" applyFont="1" applyBorder="1" applyAlignment="1">
      <alignment horizontal="center" vertical="center"/>
    </xf>
    <xf numFmtId="0" fontId="37" fillId="0" borderId="18" xfId="1" applyFont="1" applyBorder="1" applyAlignment="1">
      <alignment horizontal="center" vertical="center"/>
    </xf>
    <xf numFmtId="0" fontId="37" fillId="0" borderId="20" xfId="1" applyFont="1" applyBorder="1" applyAlignment="1">
      <alignment horizontal="center" vertical="center"/>
    </xf>
    <xf numFmtId="0" fontId="37" fillId="0" borderId="8" xfId="1" applyFont="1" applyBorder="1" applyAlignment="1">
      <alignment horizontal="center"/>
    </xf>
    <xf numFmtId="0" fontId="37" fillId="0" borderId="28" xfId="1" applyFont="1" applyBorder="1" applyAlignment="1">
      <alignment horizontal="center"/>
    </xf>
    <xf numFmtId="0" fontId="37" fillId="0" borderId="9" xfId="1" applyFont="1" applyBorder="1" applyAlignment="1">
      <alignment horizontal="center"/>
    </xf>
    <xf numFmtId="0" fontId="52" fillId="0" borderId="4" xfId="1" applyFont="1" applyBorder="1" applyAlignment="1">
      <alignment horizontal="center" vertical="center"/>
    </xf>
    <xf numFmtId="0" fontId="52" fillId="0" borderId="38" xfId="1" applyFont="1" applyBorder="1" applyAlignment="1">
      <alignment horizontal="center" vertical="center"/>
    </xf>
    <xf numFmtId="0" fontId="52" fillId="0" borderId="5" xfId="1" applyFont="1" applyBorder="1" applyAlignment="1">
      <alignment horizontal="center" vertical="center"/>
    </xf>
    <xf numFmtId="0" fontId="29" fillId="14" borderId="0" xfId="0" applyFont="1" applyFill="1" applyAlignment="1">
      <alignment horizontal="center"/>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cellXfs>
  <cellStyles count="4">
    <cellStyle name="Normal" xfId="0" builtinId="0"/>
    <cellStyle name="Normal 2" xfId="1" xr:uid="{00000000-0005-0000-0000-000002000000}"/>
    <cellStyle name="Pourcentage" xfId="3" builtinId="5"/>
    <cellStyle name="Pourcentage 2" xfId="2" xr:uid="{00000000-0005-0000-0000-000004000000}"/>
  </cellStyles>
  <dxfs count="89">
    <dxf>
      <font>
        <color theme="9"/>
      </font>
    </dxf>
    <dxf>
      <font>
        <strike val="0"/>
        <color theme="0"/>
      </font>
      <fill>
        <patternFill patternType="none">
          <bgColor auto="1"/>
        </patternFill>
      </fill>
    </dxf>
    <dxf>
      <font>
        <color auto="1"/>
      </font>
    </dxf>
    <dxf>
      <fill>
        <patternFill>
          <bgColor rgb="FFFF0000"/>
        </patternFill>
      </fill>
    </dxf>
    <dxf>
      <fill>
        <patternFill>
          <bgColor rgb="FFFFC000"/>
        </patternFill>
      </fill>
    </dxf>
    <dxf>
      <fill>
        <patternFill>
          <bgColor rgb="FFFF00FF"/>
        </patternFill>
      </fill>
    </dxf>
    <dxf>
      <fill>
        <patternFill>
          <bgColor rgb="FF008080"/>
        </patternFill>
      </fill>
    </dxf>
    <dxf>
      <fill>
        <patternFill>
          <bgColor rgb="FFFF9900"/>
        </patternFill>
      </fill>
    </dxf>
    <dxf>
      <fill>
        <patternFill>
          <bgColor theme="6"/>
        </patternFill>
      </fill>
    </dxf>
    <dxf>
      <fill>
        <patternFill>
          <bgColor theme="9" tint="-0.24994659260841701"/>
        </patternFill>
      </fill>
    </dxf>
    <dxf>
      <fill>
        <patternFill>
          <bgColor rgb="FF00FFFF"/>
        </patternFill>
      </fill>
    </dxf>
    <dxf>
      <fill>
        <patternFill>
          <bgColor rgb="FF00FF00"/>
        </patternFill>
      </fill>
    </dxf>
    <dxf>
      <fill>
        <patternFill>
          <bgColor rgb="FF7030A0"/>
        </patternFill>
      </fill>
    </dxf>
    <dxf>
      <fill>
        <patternFill>
          <bgColor rgb="FFCCCC00"/>
        </patternFill>
      </fill>
    </dxf>
    <dxf>
      <font>
        <color auto="1"/>
      </font>
      <fill>
        <patternFill>
          <bgColor rgb="FFFF0000"/>
        </patternFill>
      </fill>
    </dxf>
    <dxf>
      <fill>
        <patternFill>
          <bgColor rgb="FFFFC000"/>
        </patternFill>
      </fill>
    </dxf>
    <dxf>
      <font>
        <strike val="0"/>
        <color auto="1"/>
      </font>
      <fill>
        <patternFill>
          <bgColor rgb="FFFF0000"/>
        </patternFill>
      </fill>
    </dxf>
    <dxf>
      <border>
        <left/>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font>
        <strike val="0"/>
        <color theme="0"/>
      </font>
      <fill>
        <patternFill patternType="none">
          <bgColor auto="1"/>
        </patternFill>
      </fill>
      <border>
        <left/>
        <right/>
        <top/>
        <bottom/>
      </border>
    </dxf>
    <dxf>
      <font>
        <color auto="1"/>
      </font>
      <border>
        <left style="thin">
          <color auto="1"/>
        </left>
        <right style="thin">
          <color auto="1"/>
        </right>
        <top style="thin">
          <color auto="1"/>
        </top>
        <bottom style="thin">
          <color auto="1"/>
        </bottom>
      </border>
    </dxf>
    <dxf>
      <border>
        <left/>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border>
        <left/>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border>
        <left/>
        <vertical/>
        <horizontal/>
      </border>
    </dxf>
    <dxf>
      <font>
        <color theme="0"/>
      </font>
      <border>
        <left/>
        <vertical/>
        <horizontal/>
      </border>
    </dxf>
    <dxf>
      <border>
        <left/>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border>
        <left/>
        <vertical/>
        <horizontal/>
      </border>
    </dxf>
    <dxf>
      <font>
        <color theme="0" tint="-0.14996795556505021"/>
      </font>
      <fill>
        <patternFill>
          <bgColor theme="0" tint="-0.14996795556505021"/>
        </patternFill>
      </fill>
      <border>
        <left/>
        <right style="thin">
          <color auto="1"/>
        </right>
        <top style="thin">
          <color auto="1"/>
        </top>
        <bottom style="thin">
          <color auto="1"/>
        </bottom>
        <vertical/>
        <horizontal/>
      </border>
    </dxf>
    <dxf>
      <font>
        <color theme="0"/>
      </font>
      <border>
        <left/>
        <right style="thin">
          <color auto="1"/>
        </right>
        <top style="thin">
          <color auto="1"/>
        </top>
        <bottom style="thin">
          <color auto="1"/>
        </bottom>
        <vertical/>
        <horizontal/>
      </border>
    </dxf>
    <dxf>
      <fill>
        <patternFill>
          <bgColor theme="6"/>
        </patternFill>
      </fill>
    </dxf>
    <dxf>
      <fill>
        <patternFill>
          <bgColor theme="9" tint="-0.24994659260841701"/>
        </patternFill>
      </fill>
    </dxf>
    <dxf>
      <fill>
        <patternFill>
          <bgColor rgb="FF008080"/>
        </patternFill>
      </fill>
    </dxf>
    <dxf>
      <fill>
        <patternFill>
          <bgColor rgb="FF00FFFF"/>
        </patternFill>
      </fill>
    </dxf>
    <dxf>
      <fill>
        <patternFill>
          <bgColor rgb="FF7030A0"/>
        </patternFill>
      </fill>
    </dxf>
    <dxf>
      <fill>
        <patternFill>
          <bgColor rgb="FFCCCC00"/>
        </patternFill>
      </fill>
    </dxf>
    <dxf>
      <fill>
        <patternFill>
          <bgColor rgb="FFFF00FF"/>
        </patternFill>
      </fill>
    </dxf>
    <dxf>
      <fill>
        <patternFill>
          <bgColor rgb="FF00FF00"/>
        </patternFill>
      </fill>
    </dxf>
    <dxf>
      <fill>
        <patternFill>
          <bgColor rgb="FFFF9900"/>
        </patternFill>
      </fill>
    </dxf>
    <dxf>
      <fill>
        <patternFill>
          <bgColor rgb="FFFFCCFF"/>
        </patternFill>
      </fill>
      <border>
        <left style="thin">
          <color auto="1"/>
        </left>
        <right style="thin">
          <color auto="1"/>
        </right>
        <top style="thin">
          <color auto="1"/>
        </top>
        <bottom style="thin">
          <color auto="1"/>
        </bottom>
      </border>
    </dxf>
    <dxf>
      <font>
        <color theme="0"/>
      </font>
      <fill>
        <patternFill patternType="none">
          <bgColor auto="1"/>
        </patternFill>
      </fill>
      <border>
        <top style="thin">
          <color auto="1"/>
        </top>
        <vertical/>
        <horizontal/>
      </border>
    </dxf>
    <dxf>
      <fill>
        <patternFill patternType="none">
          <bgColor auto="1"/>
        </patternFill>
      </fill>
      <border>
        <left/>
        <right/>
        <top/>
        <bottom/>
        <vertical/>
        <horizontal/>
      </border>
    </dxf>
    <dxf>
      <fill>
        <patternFill>
          <bgColor rgb="FFFFCCFF"/>
        </patternFill>
      </fill>
      <border>
        <left style="thin">
          <color auto="1"/>
        </left>
        <right style="thin">
          <color auto="1"/>
        </right>
        <top style="thin">
          <color auto="1"/>
        </top>
        <bottom style="thin">
          <color auto="1"/>
        </bottom>
        <vertical/>
        <horizontal/>
      </border>
    </dxf>
    <dxf>
      <fill>
        <patternFill>
          <bgColor rgb="FFFFCCFF"/>
        </patternFill>
      </fill>
    </dxf>
    <dxf>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top style="thin">
          <color auto="1"/>
        </top>
        <vertical/>
        <horizontal/>
      </border>
    </dxf>
    <dxf>
      <font>
        <color theme="0"/>
      </font>
    </dxf>
    <dxf>
      <font>
        <color theme="0"/>
      </font>
    </dxf>
    <dxf>
      <fill>
        <patternFill>
          <bgColor rgb="FFFFCCFF"/>
        </patternFill>
      </fill>
    </dxf>
    <dxf>
      <fill>
        <patternFill>
          <bgColor rgb="FFFFCCFF"/>
        </patternFill>
      </fill>
    </dxf>
    <dxf>
      <fill>
        <patternFill>
          <bgColor rgb="FFFFCCFF"/>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9900"/>
        </patternFill>
      </fill>
    </dxf>
    <dxf>
      <fill>
        <patternFill>
          <bgColor rgb="FF00FF00"/>
        </patternFill>
      </fill>
    </dxf>
    <dxf>
      <fill>
        <patternFill>
          <bgColor rgb="FFFF00FF"/>
        </patternFill>
      </fill>
    </dxf>
    <dxf>
      <fill>
        <patternFill>
          <bgColor rgb="FF7030A0"/>
        </patternFill>
      </fill>
    </dxf>
    <dxf>
      <fill>
        <patternFill>
          <bgColor rgb="FFFF0000"/>
        </patternFill>
      </fill>
    </dxf>
    <dxf>
      <fill>
        <patternFill>
          <bgColor rgb="FFFFFF00"/>
        </patternFill>
      </fill>
    </dxf>
    <dxf>
      <fill>
        <patternFill>
          <bgColor theme="9" tint="-0.24994659260841701"/>
        </patternFill>
      </fill>
    </dxf>
    <dxf>
      <fill>
        <patternFill>
          <bgColor theme="6"/>
        </patternFill>
      </fill>
    </dxf>
    <dxf>
      <fill>
        <patternFill>
          <bgColor rgb="FFCCCC00"/>
        </patternFill>
      </fill>
    </dxf>
    <dxf>
      <numFmt numFmtId="168" formatCode=";;;"/>
      <border>
        <left/>
        <right/>
        <top/>
        <bottom/>
      </border>
    </dxf>
    <dxf>
      <border>
        <left/>
        <right/>
        <top/>
        <bottom/>
      </border>
    </dxf>
    <dxf>
      <border>
        <left/>
        <right/>
        <top style="thin">
          <color auto="1"/>
        </top>
        <bottom/>
        <vertical/>
        <horizontal/>
      </border>
    </dxf>
    <dxf>
      <fill>
        <patternFill>
          <bgColor rgb="FFCCCC00"/>
        </patternFill>
      </fill>
    </dxf>
    <dxf>
      <fill>
        <patternFill>
          <bgColor theme="6"/>
        </patternFill>
      </fill>
    </dxf>
    <dxf>
      <fill>
        <patternFill>
          <bgColor theme="9" tint="-0.24994659260841701"/>
        </patternFill>
      </fill>
    </dxf>
    <dxf>
      <fill>
        <patternFill>
          <bgColor rgb="FFFFFF00"/>
        </patternFill>
      </fill>
    </dxf>
    <dxf>
      <fill>
        <patternFill>
          <bgColor rgb="FFFF0000"/>
        </patternFill>
      </fill>
    </dxf>
    <dxf>
      <fill>
        <patternFill>
          <bgColor rgb="FF7030A0"/>
        </patternFill>
      </fill>
    </dxf>
    <dxf>
      <fill>
        <patternFill>
          <bgColor rgb="FFFF00FF"/>
        </patternFill>
      </fill>
    </dxf>
    <dxf>
      <fill>
        <patternFill>
          <bgColor rgb="FF00FF00"/>
        </patternFill>
      </fill>
    </dxf>
    <dxf>
      <fill>
        <patternFill>
          <bgColor rgb="FFFF9900"/>
        </patternFill>
      </fill>
    </dxf>
    <dxf>
      <font>
        <color auto="1"/>
      </font>
      <border>
        <left style="thin">
          <color auto="1"/>
        </left>
        <right style="thin">
          <color auto="1"/>
        </right>
        <top style="thin">
          <color auto="1"/>
        </top>
        <bottom style="thin">
          <color auto="1"/>
        </bottom>
      </border>
    </dxf>
    <dxf>
      <font>
        <strike val="0"/>
        <color theme="0"/>
      </font>
      <fill>
        <patternFill patternType="none">
          <bgColor auto="1"/>
        </patternFill>
      </fill>
      <border>
        <left/>
        <right/>
        <top/>
        <bottom/>
      </border>
    </dxf>
    <dxf>
      <font>
        <color theme="0"/>
      </font>
      <border>
        <left/>
        <right style="thin">
          <color auto="1"/>
        </right>
        <top style="thin">
          <color auto="1"/>
        </top>
        <bottom style="thin">
          <color auto="1"/>
        </bottom>
        <vertical/>
        <horizontal/>
      </border>
    </dxf>
    <dxf>
      <numFmt numFmtId="168" formatCode=";;;"/>
      <border>
        <left/>
        <right/>
        <top/>
        <bottom/>
        <vertical/>
        <horizontal/>
      </border>
    </dxf>
    <dxf>
      <font>
        <b/>
        <i val="0"/>
        <color theme="0"/>
      </font>
      <fill>
        <patternFill>
          <bgColor theme="1"/>
        </patternFill>
      </fill>
    </dxf>
    <dxf>
      <fill>
        <patternFill>
          <bgColor theme="9" tint="0.59996337778862885"/>
        </patternFill>
      </fill>
    </dxf>
    <dxf>
      <fill>
        <patternFill>
          <bgColor theme="5" tint="0.79998168889431442"/>
        </patternFill>
      </fill>
    </dxf>
  </dxfs>
  <tableStyles count="0" defaultTableStyle="TableStyleMedium2" defaultPivotStyle="PivotStyleLight16"/>
  <colors>
    <mruColors>
      <color rgb="FFFF64FF"/>
      <color rgb="FF00FFFF"/>
      <color rgb="FF008080"/>
      <color rgb="FFCC9900"/>
      <color rgb="FFC08CD8"/>
      <color rgb="FF0000FF"/>
      <color rgb="FF66FFFF"/>
      <color rgb="FFFFCCFF"/>
      <color rgb="FFCCFF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3</xdr:col>
      <xdr:colOff>511060</xdr:colOff>
      <xdr:row>3</xdr:row>
      <xdr:rowOff>35752</xdr:rowOff>
    </xdr:to>
    <xdr:pic>
      <xdr:nvPicPr>
        <xdr:cNvPr id="2" name="Image 1">
          <a:extLst>
            <a:ext uri="{FF2B5EF4-FFF2-40B4-BE49-F238E27FC236}">
              <a16:creationId xmlns:a16="http://schemas.microsoft.com/office/drawing/2014/main" id="{CE8DD576-7422-4662-9EA8-D779A9294C23}"/>
            </a:ext>
          </a:extLst>
        </xdr:cNvPr>
        <xdr:cNvPicPr>
          <a:picLocks noChangeAspect="1"/>
        </xdr:cNvPicPr>
      </xdr:nvPicPr>
      <xdr:blipFill>
        <a:blip xmlns:r="http://schemas.openxmlformats.org/officeDocument/2006/relationships" r:embed="rId1"/>
        <a:stretch>
          <a:fillRect/>
        </a:stretch>
      </xdr:blipFill>
      <xdr:spPr>
        <a:xfrm>
          <a:off x="114300" y="104775"/>
          <a:ext cx="2339860" cy="521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1623580</xdr:colOff>
      <xdr:row>2</xdr:row>
      <xdr:rowOff>115762</xdr:rowOff>
    </xdr:to>
    <xdr:pic>
      <xdr:nvPicPr>
        <xdr:cNvPr id="2" name="Image 1">
          <a:extLst>
            <a:ext uri="{FF2B5EF4-FFF2-40B4-BE49-F238E27FC236}">
              <a16:creationId xmlns:a16="http://schemas.microsoft.com/office/drawing/2014/main" id="{F5D5CE85-56A2-4F37-A987-F1A39F56AE41}"/>
            </a:ext>
          </a:extLst>
        </xdr:cNvPr>
        <xdr:cNvPicPr>
          <a:picLocks noChangeAspect="1"/>
        </xdr:cNvPicPr>
      </xdr:nvPicPr>
      <xdr:blipFill>
        <a:blip xmlns:r="http://schemas.openxmlformats.org/officeDocument/2006/relationships" r:embed="rId1"/>
        <a:stretch>
          <a:fillRect/>
        </a:stretch>
      </xdr:blipFill>
      <xdr:spPr>
        <a:xfrm>
          <a:off x="0" y="19050"/>
          <a:ext cx="2387485" cy="4929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D3A6F-8812-4CCD-9FC4-FCB90F0C94FD}">
  <sheetPr>
    <pageSetUpPr fitToPage="1"/>
  </sheetPr>
  <dimension ref="A1:U764"/>
  <sheetViews>
    <sheetView showGridLines="0" zoomScaleNormal="100" workbookViewId="0">
      <selection activeCell="L7" sqref="L7"/>
    </sheetView>
  </sheetViews>
  <sheetFormatPr baseColWidth="10" defaultRowHeight="13.2" x14ac:dyDescent="0.25"/>
  <cols>
    <col min="1" max="1" width="5.109375" customWidth="1"/>
    <col min="2" max="2" width="1.6640625" style="367" customWidth="1"/>
    <col min="3" max="3" width="22.44140625" customWidth="1"/>
    <col min="4" max="4" width="9.6640625" customWidth="1"/>
    <col min="5" max="5" width="12" customWidth="1"/>
    <col min="6" max="6" width="1.33203125" customWidth="1"/>
    <col min="7" max="7" width="12.33203125" customWidth="1"/>
    <col min="8" max="8" width="3.88671875" customWidth="1"/>
    <col min="9" max="9" width="9.109375" customWidth="1"/>
    <col min="13" max="13" width="8.88671875" bestFit="1" customWidth="1"/>
    <col min="14" max="14" width="9.6640625" bestFit="1" customWidth="1"/>
    <col min="15" max="15" width="10.88671875" customWidth="1"/>
  </cols>
  <sheetData>
    <row r="1" spans="1:16" ht="15" thickBot="1" x14ac:dyDescent="0.3">
      <c r="A1" s="249"/>
      <c r="N1" s="270"/>
    </row>
    <row r="2" spans="1:16" ht="15" thickBot="1" x14ac:dyDescent="0.3">
      <c r="A2" s="249"/>
      <c r="O2" s="521" t="str">
        <f>VERSION</f>
        <v>V6.4</v>
      </c>
      <c r="P2" s="522"/>
    </row>
    <row r="3" spans="1:16" ht="14.4" x14ac:dyDescent="0.25">
      <c r="A3" s="250"/>
      <c r="M3" s="270"/>
      <c r="N3" s="270"/>
    </row>
    <row r="4" spans="1:16" ht="22.8" x14ac:dyDescent="0.4">
      <c r="A4" s="499"/>
      <c r="B4" s="499"/>
      <c r="C4" s="499"/>
      <c r="D4" s="499"/>
      <c r="E4" s="499"/>
      <c r="F4" s="499"/>
      <c r="G4" s="499"/>
      <c r="H4" s="499"/>
      <c r="I4" s="499"/>
      <c r="J4" s="499"/>
      <c r="K4" s="499"/>
      <c r="L4" s="499"/>
      <c r="M4" s="499"/>
      <c r="N4" s="499"/>
      <c r="O4" s="499"/>
      <c r="P4" s="499"/>
    </row>
    <row r="5" spans="1:16" ht="9" customHeight="1" thickBot="1" x14ac:dyDescent="0.3">
      <c r="A5" s="251"/>
    </row>
    <row r="6" spans="1:16" ht="14.4" x14ac:dyDescent="0.25">
      <c r="A6" s="251"/>
      <c r="C6" s="260" t="s">
        <v>512</v>
      </c>
      <c r="D6" s="550">
        <f>Options!C6</f>
        <v>0</v>
      </c>
      <c r="E6" s="551"/>
      <c r="F6" s="551"/>
      <c r="G6" s="551"/>
      <c r="H6" s="551"/>
      <c r="I6" s="552"/>
      <c r="N6" s="260" t="s">
        <v>412</v>
      </c>
      <c r="O6" s="540">
        <f>Options!$C$5</f>
        <v>0</v>
      </c>
      <c r="P6" s="541"/>
    </row>
    <row r="7" spans="1:16" ht="14.4" x14ac:dyDescent="0.25">
      <c r="A7" s="251"/>
      <c r="C7" s="394" t="s">
        <v>414</v>
      </c>
      <c r="D7" s="527">
        <f>Options!$C$7</f>
        <v>0</v>
      </c>
      <c r="E7" s="527"/>
      <c r="F7" s="527"/>
      <c r="G7" s="527"/>
      <c r="H7" s="527"/>
      <c r="I7" s="528"/>
      <c r="N7" s="394"/>
      <c r="O7" s="395"/>
      <c r="P7" s="198"/>
    </row>
    <row r="8" spans="1:16" ht="15" thickBot="1" x14ac:dyDescent="0.3">
      <c r="A8" s="251"/>
      <c r="C8" s="261" t="s">
        <v>513</v>
      </c>
      <c r="D8" s="542">
        <f>Options!C8</f>
        <v>0</v>
      </c>
      <c r="E8" s="542"/>
      <c r="F8" s="542"/>
      <c r="G8" s="542"/>
      <c r="H8" s="542"/>
      <c r="I8" s="543"/>
      <c r="N8" s="261" t="s">
        <v>413</v>
      </c>
      <c r="O8" s="542">
        <f>Options!$C$9</f>
        <v>0</v>
      </c>
      <c r="P8" s="543"/>
    </row>
    <row r="9" spans="1:16" ht="10.5" customHeight="1" thickBot="1" x14ac:dyDescent="0.3">
      <c r="A9" s="251"/>
    </row>
    <row r="10" spans="1:16" ht="14.4" x14ac:dyDescent="0.25">
      <c r="A10" s="251"/>
      <c r="C10" s="262" t="s">
        <v>415</v>
      </c>
      <c r="D10" s="140"/>
      <c r="E10" s="140"/>
      <c r="F10" s="140"/>
      <c r="G10" s="140"/>
      <c r="H10" s="140"/>
      <c r="I10" s="140"/>
      <c r="J10" s="140"/>
      <c r="K10" s="140"/>
      <c r="L10" s="140"/>
      <c r="M10" s="140"/>
      <c r="N10" s="140"/>
      <c r="O10" s="140"/>
      <c r="P10" s="141"/>
    </row>
    <row r="11" spans="1:16" ht="14.4" x14ac:dyDescent="0.25">
      <c r="A11" s="251"/>
      <c r="C11" s="263"/>
      <c r="P11" s="198"/>
    </row>
    <row r="12" spans="1:16" ht="14.4" x14ac:dyDescent="0.25">
      <c r="C12" s="264" t="s">
        <v>342</v>
      </c>
      <c r="P12" s="198"/>
    </row>
    <row r="13" spans="1:16" ht="14.4" x14ac:dyDescent="0.25">
      <c r="C13" s="265" t="s">
        <v>343</v>
      </c>
      <c r="P13" s="198"/>
    </row>
    <row r="14" spans="1:16" ht="14.4" x14ac:dyDescent="0.25">
      <c r="C14" s="265" t="s">
        <v>344</v>
      </c>
      <c r="P14" s="198"/>
    </row>
    <row r="15" spans="1:16" ht="14.4" x14ac:dyDescent="0.25">
      <c r="C15" s="265" t="s">
        <v>345</v>
      </c>
      <c r="P15" s="198"/>
    </row>
    <row r="16" spans="1:16" ht="14.4" x14ac:dyDescent="0.25">
      <c r="C16" s="265" t="s">
        <v>346</v>
      </c>
      <c r="P16" s="198"/>
    </row>
    <row r="17" spans="2:16" ht="14.4" x14ac:dyDescent="0.25">
      <c r="C17" s="265" t="s">
        <v>347</v>
      </c>
      <c r="P17" s="198"/>
    </row>
    <row r="18" spans="2:16" ht="14.4" x14ac:dyDescent="0.25">
      <c r="C18" s="265" t="s">
        <v>348</v>
      </c>
      <c r="P18" s="198"/>
    </row>
    <row r="19" spans="2:16" ht="15" thickBot="1" x14ac:dyDescent="0.3">
      <c r="C19" s="266" t="s">
        <v>349</v>
      </c>
      <c r="D19" s="144"/>
      <c r="E19" s="144"/>
      <c r="F19" s="144"/>
      <c r="G19" s="144"/>
      <c r="H19" s="144"/>
      <c r="I19" s="144"/>
      <c r="J19" s="144"/>
      <c r="K19" s="144"/>
      <c r="L19" s="144"/>
      <c r="M19" s="144"/>
      <c r="N19" s="144"/>
      <c r="O19" s="144"/>
      <c r="P19" s="199"/>
    </row>
    <row r="20" spans="2:16" ht="7.5" customHeight="1" x14ac:dyDescent="0.25"/>
    <row r="21" spans="2:16" ht="25.5" customHeight="1" thickBot="1" x14ac:dyDescent="0.3">
      <c r="B21" s="560" t="s">
        <v>416</v>
      </c>
      <c r="C21" s="560"/>
      <c r="D21" s="560"/>
    </row>
    <row r="22" spans="2:16" ht="13.8" x14ac:dyDescent="0.25">
      <c r="B22" s="376"/>
      <c r="C22" s="383" t="s">
        <v>406</v>
      </c>
      <c r="D22" s="140"/>
      <c r="E22" s="140"/>
      <c r="F22" s="140"/>
      <c r="G22" s="140"/>
      <c r="H22" s="141"/>
      <c r="J22" s="384" t="s">
        <v>409</v>
      </c>
      <c r="K22" s="140"/>
      <c r="L22" s="140"/>
      <c r="M22" s="140"/>
      <c r="N22" s="140"/>
      <c r="O22" s="140"/>
      <c r="P22" s="141"/>
    </row>
    <row r="23" spans="2:16" s="375" customFormat="1" x14ac:dyDescent="0.25">
      <c r="B23" s="379"/>
      <c r="C23" s="393" t="s">
        <v>417</v>
      </c>
      <c r="D23" s="380" t="str">
        <f ca="1">_Formatting!C3</f>
        <v>C15-M-V</v>
      </c>
      <c r="H23" s="381"/>
      <c r="J23" s="392" t="str">
        <f>_Formatting!B21</f>
        <v>Model:</v>
      </c>
      <c r="K23" s="380" t="e">
        <f>_Formatting!C21</f>
        <v>#N/A</v>
      </c>
      <c r="P23" s="381"/>
    </row>
    <row r="24" spans="2:16" s="375" customFormat="1" ht="27.75" customHeight="1" x14ac:dyDescent="0.2">
      <c r="B24" s="382"/>
      <c r="C24" s="477" t="s">
        <v>59</v>
      </c>
      <c r="D24" s="497" t="str">
        <f ca="1">_Formatting!C4</f>
        <v>Chinook 15,000 BTU modulating, 1/2 HP, 95% AFUE, 40 to 100% modulating</v>
      </c>
      <c r="E24" s="497"/>
      <c r="F24" s="497"/>
      <c r="G24" s="497"/>
      <c r="H24" s="498"/>
      <c r="J24" s="392" t="str">
        <f>_Formatting!B22</f>
        <v>Description:</v>
      </c>
      <c r="K24" s="529" t="str">
        <f>_Formatting!C22</f>
        <v/>
      </c>
      <c r="L24" s="529"/>
      <c r="M24" s="529"/>
      <c r="N24" s="529"/>
      <c r="O24" s="529"/>
      <c r="P24" s="530"/>
    </row>
    <row r="25" spans="2:16" s="375" customFormat="1" ht="17.25" customHeight="1" x14ac:dyDescent="0.25">
      <c r="B25" s="382"/>
      <c r="C25" s="393" t="s">
        <v>419</v>
      </c>
      <c r="D25" s="375" t="str">
        <f>_Formatting!C5</f>
        <v>Upflow</v>
      </c>
      <c r="H25" s="381"/>
      <c r="J25" s="392" t="str">
        <f>_Formatting!B23</f>
        <v>Max CFM:</v>
      </c>
      <c r="K25" s="391">
        <f>_Formatting!C23</f>
        <v>0</v>
      </c>
      <c r="P25" s="381"/>
    </row>
    <row r="26" spans="2:16" ht="13.8" thickBot="1" x14ac:dyDescent="0.3">
      <c r="B26" s="377"/>
      <c r="C26" s="518" t="s">
        <v>509</v>
      </c>
      <c r="D26" s="518"/>
      <c r="E26" s="518"/>
      <c r="F26" s="531">
        <f ca="1">_Formatting!C6</f>
        <v>14595</v>
      </c>
      <c r="G26" s="532"/>
      <c r="H26" s="198"/>
      <c r="J26" s="387"/>
      <c r="K26" s="313"/>
      <c r="L26" s="313"/>
      <c r="M26" s="313"/>
      <c r="N26" s="313"/>
      <c r="O26" s="313"/>
      <c r="P26" s="388"/>
    </row>
    <row r="27" spans="2:16" x14ac:dyDescent="0.25">
      <c r="B27" s="377"/>
      <c r="C27" s="518" t="s">
        <v>421</v>
      </c>
      <c r="D27" s="518"/>
      <c r="E27" s="518"/>
      <c r="F27" s="531">
        <f ca="1">_Formatting!D7</f>
        <v>5838</v>
      </c>
      <c r="G27" s="532"/>
      <c r="H27" s="198"/>
      <c r="J27" s="142"/>
      <c r="K27" s="321" t="s">
        <v>418</v>
      </c>
      <c r="L27" s="141"/>
      <c r="P27" s="198"/>
    </row>
    <row r="28" spans="2:16" ht="13.8" thickBot="1" x14ac:dyDescent="0.3">
      <c r="B28" s="377"/>
      <c r="C28" s="518" t="s">
        <v>422</v>
      </c>
      <c r="D28" s="518"/>
      <c r="E28" s="518"/>
      <c r="F28" s="531">
        <f ca="1">_Formatting!C8</f>
        <v>310</v>
      </c>
      <c r="G28" s="532"/>
      <c r="H28" s="198"/>
      <c r="J28" s="142"/>
      <c r="K28" s="362" t="s">
        <v>535</v>
      </c>
      <c r="L28" s="366">
        <f>_Formatting!C25</f>
        <v>400</v>
      </c>
      <c r="P28" s="198"/>
    </row>
    <row r="29" spans="2:16" ht="13.8" thickBot="1" x14ac:dyDescent="0.3">
      <c r="B29" s="377"/>
      <c r="C29" s="518" t="s">
        <v>423</v>
      </c>
      <c r="D29" s="518"/>
      <c r="E29" s="518"/>
      <c r="F29" s="555">
        <f ca="1">_Formatting!C9</f>
        <v>310</v>
      </c>
      <c r="G29" s="556"/>
      <c r="H29" s="361"/>
      <c r="J29" s="143"/>
      <c r="K29" s="144"/>
      <c r="L29" s="144"/>
      <c r="M29" s="144"/>
      <c r="N29" s="144"/>
      <c r="O29" s="144"/>
      <c r="P29" s="199"/>
    </row>
    <row r="30" spans="2:16" x14ac:dyDescent="0.25">
      <c r="B30" s="377"/>
      <c r="C30" s="518" t="s">
        <v>424</v>
      </c>
      <c r="D30" s="518"/>
      <c r="E30" s="518"/>
      <c r="F30" s="555">
        <f ca="1">_Formatting!D10</f>
        <v>310</v>
      </c>
      <c r="G30" s="556"/>
      <c r="H30" s="198"/>
    </row>
    <row r="31" spans="2:16" ht="10.95" customHeight="1" thickBot="1" x14ac:dyDescent="0.3">
      <c r="B31" s="377"/>
      <c r="C31" s="397"/>
      <c r="D31" s="398"/>
      <c r="E31" s="398"/>
      <c r="F31" s="398"/>
      <c r="G31" s="399"/>
      <c r="H31" s="198"/>
    </row>
    <row r="32" spans="2:16" x14ac:dyDescent="0.25">
      <c r="B32" s="377"/>
      <c r="D32" s="321" t="s">
        <v>418</v>
      </c>
      <c r="E32" s="140"/>
      <c r="F32" s="140"/>
      <c r="G32" s="141"/>
      <c r="H32" s="198"/>
    </row>
    <row r="33" spans="2:16" x14ac:dyDescent="0.25">
      <c r="B33" s="377"/>
      <c r="D33" s="142"/>
      <c r="E33" s="190" t="str">
        <f>_Formatting!B12</f>
        <v>:</v>
      </c>
      <c r="F33" s="190"/>
      <c r="G33" s="364" t="str">
        <f>_Formatting!C12</f>
        <v/>
      </c>
      <c r="H33" s="364"/>
    </row>
    <row r="34" spans="2:16" ht="13.8" thickBot="1" x14ac:dyDescent="0.3">
      <c r="B34" s="377"/>
      <c r="D34" s="142"/>
      <c r="E34" s="190" t="str">
        <f>_Formatting!B13</f>
        <v/>
      </c>
      <c r="F34" s="190"/>
      <c r="G34" s="365" t="str">
        <f>_Formatting!C13</f>
        <v/>
      </c>
      <c r="H34" s="365"/>
    </row>
    <row r="35" spans="2:16" ht="15.75" customHeight="1" thickBot="1" x14ac:dyDescent="0.3">
      <c r="B35" s="377"/>
      <c r="D35" s="143"/>
      <c r="E35" s="363"/>
      <c r="F35" s="363"/>
      <c r="G35" s="366"/>
      <c r="H35" s="365"/>
      <c r="J35" s="533" t="s">
        <v>410</v>
      </c>
      <c r="K35" s="535" t="s">
        <v>522</v>
      </c>
      <c r="L35" s="536"/>
      <c r="M35" s="538">
        <f>NBZONES</f>
        <v>1</v>
      </c>
    </row>
    <row r="36" spans="2:16" ht="13.8" thickBot="1" x14ac:dyDescent="0.3">
      <c r="B36" s="377"/>
      <c r="E36" s="190"/>
      <c r="F36" s="190"/>
      <c r="G36" s="367"/>
      <c r="H36" s="365"/>
      <c r="J36" s="534"/>
      <c r="K36" s="537"/>
      <c r="L36" s="537"/>
      <c r="M36" s="539"/>
    </row>
    <row r="37" spans="2:16" ht="23.25" customHeight="1" x14ac:dyDescent="0.25">
      <c r="B37" s="377"/>
      <c r="C37" s="519" t="str">
        <f>_Formatting!B15</f>
        <v/>
      </c>
      <c r="D37" s="519"/>
      <c r="E37" s="519"/>
      <c r="F37" s="519"/>
      <c r="G37" s="519"/>
      <c r="H37" s="198"/>
    </row>
    <row r="38" spans="2:16" ht="13.8" thickBot="1" x14ac:dyDescent="0.3">
      <c r="B38" s="378"/>
      <c r="C38" s="520"/>
      <c r="D38" s="520"/>
      <c r="E38" s="520"/>
      <c r="F38" s="520"/>
      <c r="G38" s="520"/>
      <c r="H38" s="199"/>
    </row>
    <row r="39" spans="2:16" ht="13.5" customHeight="1" x14ac:dyDescent="0.25">
      <c r="B39" s="374"/>
      <c r="C39" s="385"/>
      <c r="D39" s="385"/>
      <c r="E39" s="385"/>
      <c r="F39" s="385"/>
      <c r="G39" s="385"/>
    </row>
    <row r="40" spans="2:16" ht="27" customHeight="1" thickBot="1" x14ac:dyDescent="0.3">
      <c r="B40" s="396" t="s">
        <v>508</v>
      </c>
      <c r="C40" s="396"/>
      <c r="D40" s="396"/>
      <c r="E40" s="396"/>
      <c r="F40" s="396"/>
      <c r="G40" s="396"/>
      <c r="H40" s="396"/>
      <c r="I40" s="396"/>
      <c r="J40" s="396"/>
      <c r="K40" s="396"/>
      <c r="L40" s="396"/>
      <c r="M40" s="396"/>
    </row>
    <row r="41" spans="2:16" ht="15" thickBot="1" x14ac:dyDescent="0.35">
      <c r="C41" s="371" t="s">
        <v>56</v>
      </c>
      <c r="D41" s="372"/>
      <c r="E41" s="373"/>
      <c r="F41" s="523" t="s">
        <v>507</v>
      </c>
      <c r="G41" s="524"/>
      <c r="H41" s="523" t="s">
        <v>523</v>
      </c>
      <c r="I41" s="524"/>
      <c r="J41" s="557" t="s">
        <v>37</v>
      </c>
      <c r="K41" s="558"/>
      <c r="L41" s="558"/>
      <c r="M41" s="558"/>
      <c r="N41" s="558"/>
      <c r="O41" s="558"/>
      <c r="P41" s="559"/>
    </row>
    <row r="42" spans="2:16" ht="14.4" x14ac:dyDescent="0.25">
      <c r="C42" s="401" t="str">
        <f ca="1">_Formatting!W9</f>
        <v>Air Handler</v>
      </c>
      <c r="D42" s="402"/>
      <c r="E42" s="454"/>
      <c r="F42" s="553" t="str">
        <f ca="1">_Formatting!X9</f>
        <v>C15-M-V</v>
      </c>
      <c r="G42" s="554"/>
      <c r="H42" s="525">
        <f ca="1">_Formatting!Y9</f>
        <v>1</v>
      </c>
      <c r="I42" s="526"/>
      <c r="J42" s="544" t="str">
        <f ca="1">_Formatting!Z9</f>
        <v>Chinook 15,000 BTU modulating, 1/2 HP, 95% AFUE, 40 to 100% modulating</v>
      </c>
      <c r="K42" s="545"/>
      <c r="L42" s="545"/>
      <c r="M42" s="545"/>
      <c r="N42" s="545"/>
      <c r="O42" s="545"/>
      <c r="P42" s="546"/>
    </row>
    <row r="43" spans="2:16" ht="24.75" customHeight="1" x14ac:dyDescent="0.25">
      <c r="C43" s="451" t="str">
        <f ca="1">_Formatting!W10</f>
        <v>Thermostat</v>
      </c>
      <c r="D43" s="403"/>
      <c r="E43" s="404"/>
      <c r="F43" s="513" t="str">
        <f ca="1">_Formatting!X10</f>
        <v>R02P032</v>
      </c>
      <c r="G43" s="514"/>
      <c r="H43" s="508">
        <f ca="1">_Formatting!Y10</f>
        <v>1</v>
      </c>
      <c r="I43" s="509"/>
      <c r="J43" s="547" t="str">
        <f ca="1">_Formatting!Z10</f>
        <v>Communicating Thermostat</v>
      </c>
      <c r="K43" s="548"/>
      <c r="L43" s="548"/>
      <c r="M43" s="548"/>
      <c r="N43" s="548"/>
      <c r="O43" s="548"/>
      <c r="P43" s="549"/>
    </row>
    <row r="44" spans="2:16" ht="14.4" x14ac:dyDescent="0.25">
      <c r="C44" s="451" t="str">
        <f ca="1">_Formatting!W11</f>
        <v>Smart Duct 15'</v>
      </c>
      <c r="D44" s="403"/>
      <c r="E44" s="404"/>
      <c r="F44" s="513" t="str">
        <f ca="1">_Formatting!X11</f>
        <v>Z13I012</v>
      </c>
      <c r="G44" s="514"/>
      <c r="H44" s="508">
        <f ca="1">_Formatting!Y11</f>
        <v>1</v>
      </c>
      <c r="I44" s="509"/>
      <c r="J44" s="515" t="str">
        <f ca="1">_Formatting!Z11</f>
        <v>15ft of flex duct 2.5 dia.</v>
      </c>
      <c r="K44" s="516"/>
      <c r="L44" s="516"/>
      <c r="M44" s="516"/>
      <c r="N44" s="516"/>
      <c r="O44" s="516"/>
      <c r="P44" s="517"/>
    </row>
    <row r="45" spans="2:16" ht="14.4" x14ac:dyDescent="0.25">
      <c r="C45" s="451" t="str">
        <f ca="1">_Formatting!W12</f>
        <v>Bottom return furnace base (optional)</v>
      </c>
      <c r="D45" s="403"/>
      <c r="E45" s="404"/>
      <c r="F45" s="513" t="str">
        <f ca="1">_Formatting!X12</f>
        <v>B40691-01</v>
      </c>
      <c r="G45" s="514"/>
      <c r="H45" s="508">
        <f ca="1">_Formatting!Y12</f>
        <v>1</v>
      </c>
      <c r="I45" s="509"/>
      <c r="J45" s="515" t="str">
        <f ca="1">_Formatting!Z12</f>
        <v>Bottom Return Base</v>
      </c>
      <c r="K45" s="516"/>
      <c r="L45" s="516"/>
      <c r="M45" s="516"/>
      <c r="N45" s="516"/>
      <c r="O45" s="516"/>
      <c r="P45" s="517"/>
    </row>
    <row r="46" spans="2:16" ht="14.4" x14ac:dyDescent="0.25">
      <c r="C46" s="451" t="str">
        <f ca="1">_Formatting!W13</f>
        <v/>
      </c>
      <c r="D46" s="437"/>
      <c r="E46" s="438"/>
      <c r="F46" s="513" t="str">
        <f ca="1">_Formatting!X13</f>
        <v/>
      </c>
      <c r="G46" s="514"/>
      <c r="H46" s="508" t="str">
        <f ca="1">_Formatting!Y13</f>
        <v/>
      </c>
      <c r="I46" s="509"/>
      <c r="J46" s="515" t="str">
        <f ca="1">_Formatting!Z13</f>
        <v/>
      </c>
      <c r="K46" s="516"/>
      <c r="L46" s="516"/>
      <c r="M46" s="516"/>
      <c r="N46" s="516"/>
      <c r="O46" s="516"/>
      <c r="P46" s="517"/>
    </row>
    <row r="47" spans="2:16" ht="14.4" x14ac:dyDescent="0.25">
      <c r="C47" s="451" t="str">
        <f ca="1">_Formatting!W14</f>
        <v/>
      </c>
      <c r="D47" s="439"/>
      <c r="E47" s="440"/>
      <c r="F47" s="513" t="str">
        <f ca="1">_Formatting!X14</f>
        <v/>
      </c>
      <c r="G47" s="514"/>
      <c r="H47" s="508" t="str">
        <f ca="1">_Formatting!Y14</f>
        <v/>
      </c>
      <c r="I47" s="509"/>
      <c r="J47" s="515" t="str">
        <f ca="1">_Formatting!Z14</f>
        <v/>
      </c>
      <c r="K47" s="516"/>
      <c r="L47" s="516"/>
      <c r="M47" s="516"/>
      <c r="N47" s="516"/>
      <c r="O47" s="516"/>
      <c r="P47" s="517"/>
    </row>
    <row r="48" spans="2:16" ht="14.4" x14ac:dyDescent="0.25">
      <c r="C48" s="451" t="str">
        <f ca="1">_Formatting!W15</f>
        <v/>
      </c>
      <c r="D48" s="439"/>
      <c r="E48" s="440"/>
      <c r="F48" s="513" t="str">
        <f ca="1">_Formatting!X15</f>
        <v/>
      </c>
      <c r="G48" s="514"/>
      <c r="H48" s="508" t="str">
        <f ca="1">_Formatting!Y15</f>
        <v/>
      </c>
      <c r="I48" s="509"/>
      <c r="J48" s="515" t="str">
        <f ca="1">_Formatting!Z15</f>
        <v/>
      </c>
      <c r="K48" s="516"/>
      <c r="L48" s="516"/>
      <c r="M48" s="516"/>
      <c r="N48" s="516"/>
      <c r="O48" s="516"/>
      <c r="P48" s="517"/>
    </row>
    <row r="49" spans="3:16" ht="14.4" x14ac:dyDescent="0.25">
      <c r="C49" s="451" t="str">
        <f ca="1">_Formatting!W16</f>
        <v/>
      </c>
      <c r="D49" s="441"/>
      <c r="E49" s="442"/>
      <c r="F49" s="513" t="str">
        <f ca="1">_Formatting!X16</f>
        <v/>
      </c>
      <c r="G49" s="514"/>
      <c r="H49" s="508" t="str">
        <f ca="1">_Formatting!Y16</f>
        <v/>
      </c>
      <c r="I49" s="509"/>
      <c r="J49" s="515" t="str">
        <f ca="1">_Formatting!Z16</f>
        <v/>
      </c>
      <c r="K49" s="516"/>
      <c r="L49" s="516"/>
      <c r="M49" s="516"/>
      <c r="N49" s="516"/>
      <c r="O49" s="516"/>
      <c r="P49" s="517"/>
    </row>
    <row r="50" spans="3:16" ht="14.4" x14ac:dyDescent="0.25">
      <c r="C50" s="451" t="str">
        <f ca="1">_Formatting!W17</f>
        <v/>
      </c>
      <c r="D50" s="449"/>
      <c r="E50" s="450"/>
      <c r="F50" s="513" t="str">
        <f ca="1">_Formatting!X17</f>
        <v/>
      </c>
      <c r="G50" s="514"/>
      <c r="H50" s="508" t="str">
        <f ca="1">_Formatting!Y17</f>
        <v/>
      </c>
      <c r="I50" s="509"/>
      <c r="J50" s="515" t="str">
        <f ca="1">_Formatting!Z17</f>
        <v/>
      </c>
      <c r="K50" s="516"/>
      <c r="L50" s="516"/>
      <c r="M50" s="516"/>
      <c r="N50" s="516"/>
      <c r="O50" s="516"/>
      <c r="P50" s="517"/>
    </row>
    <row r="51" spans="3:16" ht="14.4" x14ac:dyDescent="0.25">
      <c r="C51" s="451" t="str">
        <f ca="1">_Formatting!W18</f>
        <v/>
      </c>
      <c r="D51" s="449"/>
      <c r="E51" s="450"/>
      <c r="F51" s="513" t="str">
        <f ca="1">_Formatting!X18</f>
        <v/>
      </c>
      <c r="G51" s="514"/>
      <c r="H51" s="508" t="str">
        <f ca="1">_Formatting!Y18</f>
        <v/>
      </c>
      <c r="I51" s="509"/>
      <c r="J51" s="515" t="str">
        <f ca="1">_Formatting!Z18</f>
        <v/>
      </c>
      <c r="K51" s="516"/>
      <c r="L51" s="516"/>
      <c r="M51" s="516"/>
      <c r="N51" s="516"/>
      <c r="O51" s="516"/>
      <c r="P51" s="517"/>
    </row>
    <row r="52" spans="3:16" ht="14.4" x14ac:dyDescent="0.25">
      <c r="C52" s="451" t="str">
        <f ca="1">_Formatting!W19</f>
        <v/>
      </c>
      <c r="D52" s="449"/>
      <c r="E52" s="450"/>
      <c r="F52" s="513" t="str">
        <f ca="1">_Formatting!X19</f>
        <v/>
      </c>
      <c r="G52" s="514"/>
      <c r="H52" s="508" t="str">
        <f ca="1">_Formatting!Y19</f>
        <v/>
      </c>
      <c r="I52" s="509"/>
      <c r="J52" s="515" t="str">
        <f ca="1">_Formatting!Z19</f>
        <v/>
      </c>
      <c r="K52" s="516"/>
      <c r="L52" s="516"/>
      <c r="M52" s="516"/>
      <c r="N52" s="516"/>
      <c r="O52" s="516"/>
      <c r="P52" s="517"/>
    </row>
    <row r="53" spans="3:16" ht="14.4" x14ac:dyDescent="0.25">
      <c r="C53" s="451" t="str">
        <f ca="1">_Formatting!W20</f>
        <v/>
      </c>
      <c r="D53" s="449"/>
      <c r="E53" s="450"/>
      <c r="F53" s="513" t="str">
        <f ca="1">_Formatting!X20</f>
        <v/>
      </c>
      <c r="G53" s="514"/>
      <c r="H53" s="508" t="str">
        <f ca="1">_Formatting!Y20</f>
        <v/>
      </c>
      <c r="I53" s="509"/>
      <c r="J53" s="515" t="str">
        <f ca="1">_Formatting!Z20</f>
        <v/>
      </c>
      <c r="K53" s="516"/>
      <c r="L53" s="516"/>
      <c r="M53" s="516"/>
      <c r="N53" s="516"/>
      <c r="O53" s="516"/>
      <c r="P53" s="517"/>
    </row>
    <row r="54" spans="3:16" ht="14.4" x14ac:dyDescent="0.25">
      <c r="C54" s="451" t="str">
        <f ca="1">_Formatting!W21</f>
        <v/>
      </c>
      <c r="D54" s="447"/>
      <c r="E54" s="448"/>
      <c r="F54" s="513" t="str">
        <f ca="1">_Formatting!X21</f>
        <v/>
      </c>
      <c r="G54" s="514"/>
      <c r="H54" s="508" t="str">
        <f ca="1">_Formatting!Y21</f>
        <v/>
      </c>
      <c r="I54" s="509"/>
      <c r="J54" s="515" t="str">
        <f ca="1">_Formatting!Z21</f>
        <v/>
      </c>
      <c r="K54" s="516"/>
      <c r="L54" s="516"/>
      <c r="M54" s="516"/>
      <c r="N54" s="516"/>
      <c r="O54" s="516"/>
      <c r="P54" s="517"/>
    </row>
    <row r="55" spans="3:16" ht="15" customHeight="1" x14ac:dyDescent="0.25">
      <c r="C55" s="451" t="str">
        <f ca="1">_Formatting!W22</f>
        <v/>
      </c>
      <c r="D55" s="443"/>
      <c r="E55" s="444"/>
      <c r="F55" s="513" t="str">
        <f ca="1">_Formatting!X22</f>
        <v/>
      </c>
      <c r="G55" s="514"/>
      <c r="H55" s="508" t="str">
        <f ca="1">_Formatting!Y22</f>
        <v/>
      </c>
      <c r="I55" s="509"/>
      <c r="J55" s="515" t="str">
        <f ca="1">_Formatting!Z22</f>
        <v/>
      </c>
      <c r="K55" s="516"/>
      <c r="L55" s="516"/>
      <c r="M55" s="516"/>
      <c r="N55" s="516"/>
      <c r="O55" s="516"/>
      <c r="P55" s="517"/>
    </row>
    <row r="56" spans="3:16" ht="14.4" x14ac:dyDescent="0.25">
      <c r="C56" s="451" t="str">
        <f ca="1">_Formatting!W23</f>
        <v/>
      </c>
      <c r="D56" s="445"/>
      <c r="E56" s="446"/>
      <c r="F56" s="513" t="str">
        <f ca="1">_Formatting!X23</f>
        <v/>
      </c>
      <c r="G56" s="514"/>
      <c r="H56" s="508" t="str">
        <f ca="1">_Formatting!Y23</f>
        <v/>
      </c>
      <c r="I56" s="509"/>
      <c r="J56" s="515" t="str">
        <f ca="1">_Formatting!Z23</f>
        <v/>
      </c>
      <c r="K56" s="516"/>
      <c r="L56" s="516"/>
      <c r="M56" s="516"/>
      <c r="N56" s="516"/>
      <c r="O56" s="516"/>
      <c r="P56" s="517"/>
    </row>
    <row r="57" spans="3:16" ht="14.4" x14ac:dyDescent="0.25">
      <c r="C57" s="451" t="str">
        <f ca="1">_Formatting!W24</f>
        <v/>
      </c>
      <c r="D57" s="439"/>
      <c r="E57" s="440"/>
      <c r="F57" s="513" t="str">
        <f ca="1">_Formatting!X24</f>
        <v/>
      </c>
      <c r="G57" s="514"/>
      <c r="H57" s="508" t="str">
        <f ca="1">_Formatting!Y24</f>
        <v/>
      </c>
      <c r="I57" s="509"/>
      <c r="J57" s="515" t="str">
        <f ca="1">_Formatting!Z24</f>
        <v/>
      </c>
      <c r="K57" s="516"/>
      <c r="L57" s="516"/>
      <c r="M57" s="516"/>
      <c r="N57" s="516"/>
      <c r="O57" s="516"/>
      <c r="P57" s="517"/>
    </row>
    <row r="58" spans="3:16" ht="14.4" x14ac:dyDescent="0.25">
      <c r="C58" s="451" t="str">
        <f ca="1">_Formatting!W25</f>
        <v/>
      </c>
      <c r="D58" s="447"/>
      <c r="E58" s="448"/>
      <c r="F58" s="513" t="str">
        <f ca="1">_Formatting!X25</f>
        <v/>
      </c>
      <c r="G58" s="514"/>
      <c r="H58" s="508" t="str">
        <f ca="1">_Formatting!Y25</f>
        <v/>
      </c>
      <c r="I58" s="509"/>
      <c r="J58" s="515" t="str">
        <f ca="1">_Formatting!Z25</f>
        <v/>
      </c>
      <c r="K58" s="516"/>
      <c r="L58" s="516"/>
      <c r="M58" s="516"/>
      <c r="N58" s="516"/>
      <c r="O58" s="516"/>
      <c r="P58" s="517"/>
    </row>
    <row r="59" spans="3:16" ht="14.4" x14ac:dyDescent="0.25">
      <c r="C59" s="451" t="str">
        <f ca="1">_Formatting!W26</f>
        <v/>
      </c>
      <c r="D59" s="435"/>
      <c r="E59" s="436"/>
      <c r="F59" s="513" t="str">
        <f ca="1">_Formatting!X26</f>
        <v/>
      </c>
      <c r="G59" s="514"/>
      <c r="H59" s="508" t="str">
        <f ca="1">_Formatting!Y26</f>
        <v/>
      </c>
      <c r="I59" s="509"/>
      <c r="J59" s="515" t="str">
        <f ca="1">_Formatting!Z26</f>
        <v/>
      </c>
      <c r="K59" s="516"/>
      <c r="L59" s="516"/>
      <c r="M59" s="516"/>
      <c r="N59" s="516"/>
      <c r="O59" s="516"/>
      <c r="P59" s="517"/>
    </row>
    <row r="60" spans="3:16" ht="14.4" x14ac:dyDescent="0.25">
      <c r="C60" s="451" t="str">
        <f ca="1">_Formatting!W27</f>
        <v/>
      </c>
      <c r="D60" s="435"/>
      <c r="E60" s="436"/>
      <c r="F60" s="513" t="str">
        <f ca="1">_Formatting!X27</f>
        <v/>
      </c>
      <c r="G60" s="514"/>
      <c r="H60" s="508" t="str">
        <f ca="1">_Formatting!Y27</f>
        <v/>
      </c>
      <c r="I60" s="509"/>
      <c r="J60" s="515" t="str">
        <f ca="1">_Formatting!Z27</f>
        <v/>
      </c>
      <c r="K60" s="516"/>
      <c r="L60" s="516"/>
      <c r="M60" s="516"/>
      <c r="N60" s="516"/>
      <c r="O60" s="516"/>
      <c r="P60" s="517"/>
    </row>
    <row r="61" spans="3:16" ht="15" thickBot="1" x14ac:dyDescent="0.3">
      <c r="C61" s="452"/>
      <c r="D61" s="453"/>
      <c r="E61" s="455"/>
      <c r="F61" s="567" t="str">
        <f ca="1">_Formatting!X28</f>
        <v/>
      </c>
      <c r="G61" s="568"/>
      <c r="H61" s="565" t="str">
        <f ca="1">_Formatting!Y28</f>
        <v/>
      </c>
      <c r="I61" s="566"/>
      <c r="J61" s="561" t="str">
        <f ca="1">_Formatting!Z28</f>
        <v/>
      </c>
      <c r="K61" s="562"/>
      <c r="L61" s="562"/>
      <c r="M61" s="562"/>
      <c r="N61" s="562"/>
      <c r="O61" s="562"/>
      <c r="P61" s="563"/>
    </row>
    <row r="62" spans="3:16" ht="14.4" x14ac:dyDescent="0.3">
      <c r="C62" s="417" t="s">
        <v>139</v>
      </c>
      <c r="D62" s="418"/>
      <c r="E62" s="418"/>
      <c r="F62" s="418"/>
      <c r="G62" s="418"/>
      <c r="H62" s="418"/>
      <c r="I62" s="418"/>
      <c r="J62" s="418"/>
    </row>
    <row r="63" spans="3:16" ht="14.4" x14ac:dyDescent="0.3">
      <c r="C63" s="417" t="str">
        <f>UPPER("Packaging of the flex duct material is in boxes of eight (8) lengths x 15 or 25ft. Shipping orders are multiples of eight (8).")</f>
        <v>PACKAGING OF THE FLEX DUCT MATERIAL IS IN BOXES OF EIGHT (8) LENGTHS X 15 OR 25FT. SHIPPING ORDERS ARE MULTIPLES OF EIGHT (8).</v>
      </c>
      <c r="D63" s="419"/>
      <c r="E63" s="419"/>
      <c r="F63" s="419"/>
      <c r="G63" s="419"/>
      <c r="H63" s="419"/>
      <c r="I63" s="419"/>
      <c r="J63" s="419"/>
    </row>
    <row r="64" spans="3:16" ht="14.4" x14ac:dyDescent="0.3">
      <c r="C64" s="1" t="s">
        <v>66</v>
      </c>
      <c r="D64" s="1"/>
      <c r="E64" s="1"/>
      <c r="F64" s="1"/>
      <c r="G64" s="1"/>
      <c r="H64" s="1"/>
      <c r="I64" s="1"/>
      <c r="J64" s="1"/>
    </row>
    <row r="65" spans="2:16" x14ac:dyDescent="0.25">
      <c r="B65" s="374"/>
    </row>
    <row r="66" spans="2:16" ht="71.400000000000006" customHeight="1" x14ac:dyDescent="0.25">
      <c r="B66" s="374"/>
    </row>
    <row r="67" spans="2:16" x14ac:dyDescent="0.25">
      <c r="B67" s="374"/>
    </row>
    <row r="68" spans="2:16" ht="17.399999999999999" x14ac:dyDescent="0.25">
      <c r="B68" s="564" t="s">
        <v>506</v>
      </c>
      <c r="C68" s="564"/>
      <c r="D68" s="564"/>
      <c r="E68" s="564"/>
    </row>
    <row r="69" spans="2:16" ht="13.8" thickBot="1" x14ac:dyDescent="0.3">
      <c r="B69" s="374"/>
    </row>
    <row r="70" spans="2:16" ht="14.4" thickBot="1" x14ac:dyDescent="0.35">
      <c r="B70" s="374"/>
      <c r="C70" s="420" t="str">
        <f>_BOM!C30</f>
        <v>Length of each cut       =   total used      --&gt;   loss</v>
      </c>
      <c r="D70" s="140"/>
      <c r="E70" s="140"/>
      <c r="F70" s="140"/>
      <c r="G70" s="141"/>
      <c r="I70" s="475" t="s">
        <v>22</v>
      </c>
      <c r="J70" s="472" t="s">
        <v>23</v>
      </c>
      <c r="K70" s="423" t="s">
        <v>521</v>
      </c>
      <c r="L70" s="425" t="s">
        <v>25</v>
      </c>
      <c r="M70" s="431" t="s">
        <v>26</v>
      </c>
      <c r="N70" s="424" t="s">
        <v>27</v>
      </c>
      <c r="O70" s="424" t="s">
        <v>28</v>
      </c>
      <c r="P70" s="425" t="s">
        <v>29</v>
      </c>
    </row>
    <row r="71" spans="2:16" ht="14.4" x14ac:dyDescent="0.3">
      <c r="B71" s="374"/>
      <c r="C71" s="430" t="str">
        <f ca="1">_BOM!C31</f>
        <v/>
      </c>
      <c r="D71" s="164" t="str">
        <f ca="1">_BOM!D31</f>
        <v/>
      </c>
      <c r="G71" s="198"/>
      <c r="I71" s="103" t="str">
        <f>_Formatting!M8</f>
        <v/>
      </c>
      <c r="J71" s="473" t="str">
        <f>_Formatting!N8</f>
        <v/>
      </c>
      <c r="K71" s="68" t="str">
        <f>_Formatting!O8</f>
        <v/>
      </c>
      <c r="L71" s="429" t="str">
        <f>_Formatting!P8</f>
        <v/>
      </c>
      <c r="M71" s="432" t="str">
        <f>_Formatting!Q8</f>
        <v/>
      </c>
      <c r="N71" s="428" t="str">
        <f>_Formatting!R8</f>
        <v/>
      </c>
      <c r="O71" s="428" t="str">
        <f>_Formatting!S8</f>
        <v/>
      </c>
      <c r="P71" s="429" t="str">
        <f>_Formatting!T8</f>
        <v/>
      </c>
    </row>
    <row r="72" spans="2:16" ht="14.4" x14ac:dyDescent="0.3">
      <c r="B72" s="374"/>
      <c r="C72" s="430" t="str">
        <f ca="1">_BOM!C32</f>
        <v/>
      </c>
      <c r="D72" s="164" t="str">
        <f ca="1">_BOM!D32</f>
        <v/>
      </c>
      <c r="G72" s="198"/>
      <c r="I72" s="103" t="str">
        <f>_Formatting!M9</f>
        <v/>
      </c>
      <c r="J72" s="473" t="str">
        <f>_Formatting!N9</f>
        <v/>
      </c>
      <c r="K72" s="68" t="str">
        <f>_Formatting!O9</f>
        <v/>
      </c>
      <c r="L72" s="426" t="str">
        <f>_Formatting!P9</f>
        <v/>
      </c>
      <c r="M72" s="433" t="str">
        <f>_Formatting!Q9</f>
        <v/>
      </c>
      <c r="N72" s="68" t="str">
        <f>_Formatting!R9</f>
        <v/>
      </c>
      <c r="O72" s="68" t="str">
        <f>_Formatting!S9</f>
        <v/>
      </c>
      <c r="P72" s="426" t="str">
        <f>_Formatting!T9</f>
        <v/>
      </c>
    </row>
    <row r="73" spans="2:16" ht="14.4" x14ac:dyDescent="0.3">
      <c r="B73" s="374"/>
      <c r="C73" s="430" t="str">
        <f ca="1">_BOM!C33</f>
        <v/>
      </c>
      <c r="D73" s="164" t="str">
        <f ca="1">_BOM!D33</f>
        <v/>
      </c>
      <c r="G73" s="198"/>
      <c r="I73" s="103" t="str">
        <f>_Formatting!M10</f>
        <v/>
      </c>
      <c r="J73" s="473" t="str">
        <f>_Formatting!N10</f>
        <v/>
      </c>
      <c r="K73" s="68" t="str">
        <f>_Formatting!O10</f>
        <v/>
      </c>
      <c r="L73" s="426" t="str">
        <f>_Formatting!P10</f>
        <v/>
      </c>
      <c r="M73" s="433" t="str">
        <f>_Formatting!Q10</f>
        <v/>
      </c>
      <c r="N73" s="68" t="str">
        <f>_Formatting!R10</f>
        <v/>
      </c>
      <c r="O73" s="68" t="str">
        <f>_Formatting!S10</f>
        <v/>
      </c>
      <c r="P73" s="426" t="str">
        <f>_Formatting!T10</f>
        <v/>
      </c>
    </row>
    <row r="74" spans="2:16" ht="14.4" x14ac:dyDescent="0.3">
      <c r="B74" s="374"/>
      <c r="C74" s="430" t="str">
        <f ca="1">_BOM!C34</f>
        <v/>
      </c>
      <c r="D74" s="164" t="str">
        <f ca="1">_BOM!D34</f>
        <v/>
      </c>
      <c r="G74" s="198"/>
      <c r="I74" s="103" t="str">
        <f>_Formatting!M11</f>
        <v/>
      </c>
      <c r="J74" s="473" t="str">
        <f>_Formatting!N11</f>
        <v/>
      </c>
      <c r="K74" s="68" t="str">
        <f>_Formatting!O11</f>
        <v/>
      </c>
      <c r="L74" s="426" t="str">
        <f>_Formatting!P11</f>
        <v/>
      </c>
      <c r="M74" s="433" t="str">
        <f>_Formatting!Q11</f>
        <v/>
      </c>
      <c r="N74" s="68" t="str">
        <f>_Formatting!R11</f>
        <v/>
      </c>
      <c r="O74" s="68" t="str">
        <f>_Formatting!S11</f>
        <v/>
      </c>
      <c r="P74" s="426" t="str">
        <f>_Formatting!T11</f>
        <v/>
      </c>
    </row>
    <row r="75" spans="2:16" ht="14.4" x14ac:dyDescent="0.3">
      <c r="B75" s="374"/>
      <c r="C75" s="430" t="str">
        <f ca="1">_BOM!C35</f>
        <v/>
      </c>
      <c r="D75" s="164" t="str">
        <f ca="1">_BOM!D35</f>
        <v/>
      </c>
      <c r="G75" s="198"/>
      <c r="I75" s="103" t="str">
        <f>_Formatting!M12</f>
        <v/>
      </c>
      <c r="J75" s="473" t="str">
        <f>_Formatting!N12</f>
        <v/>
      </c>
      <c r="K75" s="68" t="str">
        <f>_Formatting!O12</f>
        <v/>
      </c>
      <c r="L75" s="426" t="str">
        <f>_Formatting!P12</f>
        <v/>
      </c>
      <c r="M75" s="433" t="str">
        <f>_Formatting!Q12</f>
        <v/>
      </c>
      <c r="N75" s="68" t="str">
        <f>_Formatting!R12</f>
        <v/>
      </c>
      <c r="O75" s="68" t="str">
        <f>_Formatting!S12</f>
        <v/>
      </c>
      <c r="P75" s="426" t="str">
        <f>_Formatting!T12</f>
        <v/>
      </c>
    </row>
    <row r="76" spans="2:16" ht="14.4" x14ac:dyDescent="0.3">
      <c r="B76" s="374"/>
      <c r="C76" s="430" t="str">
        <f ca="1">_BOM!C36</f>
        <v/>
      </c>
      <c r="D76" s="164" t="str">
        <f ca="1">_BOM!D36</f>
        <v/>
      </c>
      <c r="G76" s="198"/>
      <c r="I76" s="103" t="str">
        <f>_Formatting!M13</f>
        <v/>
      </c>
      <c r="J76" s="473" t="str">
        <f>_Formatting!N13</f>
        <v/>
      </c>
      <c r="K76" s="68" t="str">
        <f>_Formatting!O13</f>
        <v/>
      </c>
      <c r="L76" s="426" t="str">
        <f>_Formatting!P13</f>
        <v/>
      </c>
      <c r="M76" s="433" t="str">
        <f>_Formatting!Q13</f>
        <v/>
      </c>
      <c r="N76" s="68" t="str">
        <f>_Formatting!R13</f>
        <v/>
      </c>
      <c r="O76" s="68" t="str">
        <f>_Formatting!S13</f>
        <v/>
      </c>
      <c r="P76" s="426" t="str">
        <f>_Formatting!T13</f>
        <v/>
      </c>
    </row>
    <row r="77" spans="2:16" ht="14.4" x14ac:dyDescent="0.3">
      <c r="B77" s="374"/>
      <c r="C77" s="430" t="str">
        <f ca="1">_BOM!C37</f>
        <v/>
      </c>
      <c r="D77" s="164" t="str">
        <f ca="1">_BOM!D37</f>
        <v/>
      </c>
      <c r="G77" s="198"/>
      <c r="I77" s="103" t="str">
        <f>_Formatting!M14</f>
        <v/>
      </c>
      <c r="J77" s="473" t="str">
        <f>_Formatting!N14</f>
        <v/>
      </c>
      <c r="K77" s="68" t="str">
        <f>_Formatting!O14</f>
        <v/>
      </c>
      <c r="L77" s="426" t="str">
        <f>_Formatting!P14</f>
        <v/>
      </c>
      <c r="M77" s="433" t="str">
        <f>_Formatting!Q14</f>
        <v/>
      </c>
      <c r="N77" s="68" t="str">
        <f>_Formatting!R14</f>
        <v/>
      </c>
      <c r="O77" s="68" t="str">
        <f>_Formatting!S14</f>
        <v/>
      </c>
      <c r="P77" s="426" t="str">
        <f>_Formatting!T14</f>
        <v/>
      </c>
    </row>
    <row r="78" spans="2:16" ht="14.4" x14ac:dyDescent="0.3">
      <c r="B78" s="374"/>
      <c r="C78" s="430" t="str">
        <f ca="1">_BOM!C38</f>
        <v/>
      </c>
      <c r="D78" s="164" t="str">
        <f ca="1">_BOM!D38</f>
        <v/>
      </c>
      <c r="G78" s="198"/>
      <c r="I78" s="103" t="str">
        <f>_Formatting!M15</f>
        <v/>
      </c>
      <c r="J78" s="473" t="str">
        <f>_Formatting!N15</f>
        <v/>
      </c>
      <c r="K78" s="68" t="str">
        <f>_Formatting!O15</f>
        <v/>
      </c>
      <c r="L78" s="426" t="str">
        <f>_Formatting!P15</f>
        <v/>
      </c>
      <c r="M78" s="433" t="str">
        <f>_Formatting!Q15</f>
        <v/>
      </c>
      <c r="N78" s="68" t="str">
        <f>_Formatting!R15</f>
        <v/>
      </c>
      <c r="O78" s="68" t="str">
        <f>_Formatting!S15</f>
        <v/>
      </c>
      <c r="P78" s="426" t="str">
        <f>_Formatting!T15</f>
        <v/>
      </c>
    </row>
    <row r="79" spans="2:16" ht="15" thickBot="1" x14ac:dyDescent="0.35">
      <c r="B79" s="374"/>
      <c r="C79" s="430" t="str">
        <f ca="1">_BOM!C39</f>
        <v/>
      </c>
      <c r="D79" s="164" t="str">
        <f ca="1">_BOM!D39</f>
        <v/>
      </c>
      <c r="G79" s="198"/>
      <c r="I79" s="476" t="str">
        <f>_Formatting!M16</f>
        <v/>
      </c>
      <c r="J79" s="474" t="str">
        <f>_Formatting!N16</f>
        <v/>
      </c>
      <c r="K79" s="422" t="str">
        <f>_Formatting!O16</f>
        <v/>
      </c>
      <c r="L79" s="427" t="str">
        <f>_Formatting!P16</f>
        <v/>
      </c>
      <c r="M79" s="434" t="str">
        <f>_Formatting!Q16</f>
        <v/>
      </c>
      <c r="N79" s="422" t="str">
        <f>_Formatting!R16</f>
        <v/>
      </c>
      <c r="O79" s="422" t="str">
        <f>_Formatting!S16</f>
        <v/>
      </c>
      <c r="P79" s="427" t="str">
        <f>_Formatting!T16</f>
        <v/>
      </c>
    </row>
    <row r="80" spans="2:16" x14ac:dyDescent="0.25">
      <c r="B80" s="374"/>
      <c r="C80" s="430" t="str">
        <f ca="1">_BOM!C40</f>
        <v/>
      </c>
      <c r="D80" s="164" t="str">
        <f ca="1">_BOM!D40</f>
        <v/>
      </c>
      <c r="G80" s="198"/>
    </row>
    <row r="81" spans="2:21" x14ac:dyDescent="0.25">
      <c r="B81" s="374"/>
      <c r="C81" s="430" t="str">
        <f ca="1">_BOM!C41</f>
        <v/>
      </c>
      <c r="D81" s="164" t="str">
        <f ca="1">_BOM!D41</f>
        <v/>
      </c>
      <c r="G81" s="198"/>
    </row>
    <row r="82" spans="2:21" ht="13.8" thickBot="1" x14ac:dyDescent="0.3">
      <c r="B82" s="374"/>
      <c r="C82" s="362" t="str">
        <f ca="1">_BOM!C42</f>
        <v/>
      </c>
      <c r="D82" s="421" t="str">
        <f ca="1">_BOM!D42</f>
        <v/>
      </c>
      <c r="E82" s="144"/>
      <c r="F82" s="144"/>
      <c r="G82" s="199"/>
    </row>
    <row r="83" spans="2:21" x14ac:dyDescent="0.25">
      <c r="B83" s="374"/>
    </row>
    <row r="85" spans="2:21" ht="18" hidden="1" customHeight="1" x14ac:dyDescent="0.45">
      <c r="B85" s="374"/>
      <c r="C85" s="345" t="s">
        <v>378</v>
      </c>
      <c r="D85" s="346">
        <f>HeatLoss</f>
        <v>0</v>
      </c>
      <c r="E85" s="148"/>
      <c r="F85" s="148"/>
      <c r="G85" s="501" t="s">
        <v>126</v>
      </c>
      <c r="H85" s="502"/>
      <c r="I85" s="503"/>
      <c r="J85" s="277"/>
      <c r="K85" s="353" t="s">
        <v>7</v>
      </c>
      <c r="L85" s="352">
        <f ca="1">Design!I2</f>
        <v>310</v>
      </c>
      <c r="M85" s="18"/>
      <c r="N85" s="504" t="s">
        <v>137</v>
      </c>
      <c r="O85" s="505"/>
      <c r="P85" s="165">
        <f ca="1">Design!P2</f>
        <v>9.3939393939393945</v>
      </c>
      <c r="T85" s="281"/>
      <c r="U85" s="6"/>
    </row>
    <row r="86" spans="2:21" ht="19.5" hidden="1" customHeight="1" thickBot="1" x14ac:dyDescent="0.5">
      <c r="B86" s="374"/>
      <c r="C86" s="347" t="s">
        <v>379</v>
      </c>
      <c r="D86" s="348">
        <f>HeatGain</f>
        <v>0</v>
      </c>
      <c r="E86" s="148"/>
      <c r="F86" s="148"/>
      <c r="G86" s="21" t="s">
        <v>80</v>
      </c>
      <c r="H86" s="368"/>
      <c r="I86" s="294">
        <f>ZONING_CFM_MAX_LOW</f>
        <v>0</v>
      </c>
      <c r="J86" s="6"/>
      <c r="K86" s="6"/>
      <c r="L86" s="6"/>
      <c r="M86" s="13"/>
      <c r="N86" s="506" t="s">
        <v>138</v>
      </c>
      <c r="O86" s="507"/>
      <c r="P86" s="282">
        <f>Design!P3</f>
        <v>0</v>
      </c>
      <c r="T86" s="281"/>
      <c r="U86" s="6"/>
    </row>
    <row r="87" spans="2:21" ht="16.2" hidden="1" thickBot="1" x14ac:dyDescent="0.35">
      <c r="B87" s="374"/>
      <c r="C87" s="278" t="s">
        <v>4</v>
      </c>
      <c r="D87" s="279">
        <f>IF(HASCOOLING,CondCFM/CondCapacity,0)</f>
        <v>0</v>
      </c>
      <c r="E87" s="349" t="s">
        <v>432</v>
      </c>
      <c r="F87" s="386"/>
      <c r="G87" s="350">
        <f ca="1">FurnCapacity</f>
        <v>14595</v>
      </c>
      <c r="H87" s="369"/>
      <c r="I87" s="280" t="s">
        <v>5</v>
      </c>
      <c r="J87" s="295" t="str">
        <f>P762</f>
        <v/>
      </c>
      <c r="K87" s="14"/>
      <c r="L87" s="13"/>
      <c r="M87" s="13"/>
      <c r="N87" s="13"/>
      <c r="O87" s="13"/>
      <c r="P87" s="15"/>
      <c r="Q87" s="13"/>
      <c r="R87" s="13"/>
      <c r="S87" s="13"/>
      <c r="T87" s="13"/>
      <c r="U87" s="13"/>
    </row>
    <row r="88" spans="2:21" ht="16.2" hidden="1" thickBot="1" x14ac:dyDescent="0.35">
      <c r="B88" s="374"/>
      <c r="C88" s="19" t="s">
        <v>6</v>
      </c>
      <c r="D88" s="20">
        <f ca="1">FurnCFM/FurnCapacity</f>
        <v>2.1240150736553613E-2</v>
      </c>
      <c r="E88" s="349" t="s">
        <v>433</v>
      </c>
      <c r="F88" s="386"/>
      <c r="G88" s="351" t="e">
        <f>CondCapacity</f>
        <v>#N/A</v>
      </c>
      <c r="H88" s="370"/>
      <c r="I88" s="13"/>
      <c r="J88" s="13"/>
      <c r="K88" s="14"/>
      <c r="L88" s="13"/>
      <c r="M88" s="13"/>
      <c r="N88" s="13"/>
      <c r="O88" s="13"/>
      <c r="P88" s="15"/>
      <c r="Q88" s="13"/>
      <c r="R88" s="13"/>
      <c r="S88" s="13"/>
      <c r="T88" s="13"/>
      <c r="U88" s="13"/>
    </row>
    <row r="89" spans="2:21" ht="6.75" customHeight="1" thickBot="1" x14ac:dyDescent="0.35">
      <c r="B89" s="374"/>
      <c r="C89" s="13"/>
      <c r="D89" s="13"/>
      <c r="E89" s="13"/>
      <c r="F89" s="13"/>
      <c r="G89" s="14"/>
      <c r="H89" s="14"/>
      <c r="I89" s="13"/>
      <c r="J89" s="22"/>
      <c r="K89" s="14"/>
      <c r="L89" s="23"/>
      <c r="M89" s="13"/>
      <c r="N89" s="13"/>
      <c r="O89" s="13"/>
      <c r="P89" s="13"/>
      <c r="Q89" s="13"/>
      <c r="R89" s="13"/>
      <c r="S89" s="13"/>
      <c r="T89" s="13"/>
      <c r="U89" s="13"/>
    </row>
    <row r="90" spans="2:21" ht="14.4" x14ac:dyDescent="0.3">
      <c r="B90" s="374"/>
      <c r="C90" s="24"/>
      <c r="D90" s="510" t="s">
        <v>518</v>
      </c>
      <c r="E90" s="511"/>
      <c r="F90" s="511"/>
      <c r="G90" s="511"/>
      <c r="H90" s="511"/>
      <c r="I90" s="511"/>
      <c r="J90" s="359"/>
      <c r="K90" s="360"/>
      <c r="L90" s="511" t="s">
        <v>81</v>
      </c>
      <c r="M90" s="511"/>
      <c r="N90" s="511"/>
      <c r="O90" s="511"/>
      <c r="P90" s="512"/>
      <c r="Q90" s="13"/>
      <c r="R90" s="13"/>
      <c r="S90" s="13"/>
      <c r="T90" s="13"/>
      <c r="U90" s="13"/>
    </row>
    <row r="91" spans="2:21" ht="43.8" thickBot="1" x14ac:dyDescent="0.35">
      <c r="B91" s="374"/>
      <c r="C91" s="358"/>
      <c r="D91" s="405" t="s">
        <v>9</v>
      </c>
      <c r="E91" s="406" t="s">
        <v>10</v>
      </c>
      <c r="F91" s="495" t="s">
        <v>438</v>
      </c>
      <c r="G91" s="496"/>
      <c r="H91" s="493" t="s">
        <v>11</v>
      </c>
      <c r="I91" s="494"/>
      <c r="J91" s="406" t="s">
        <v>82</v>
      </c>
      <c r="K91" s="407" t="s">
        <v>439</v>
      </c>
      <c r="L91" s="408" t="s">
        <v>83</v>
      </c>
      <c r="M91" s="405" t="s">
        <v>84</v>
      </c>
      <c r="N91" s="405" t="s">
        <v>85</v>
      </c>
      <c r="O91" s="405" t="s">
        <v>86</v>
      </c>
      <c r="P91" s="409" t="s">
        <v>514</v>
      </c>
      <c r="Q91" s="354"/>
      <c r="R91" s="355"/>
      <c r="S91" s="356"/>
      <c r="U91" s="357"/>
    </row>
    <row r="92" spans="2:21" x14ac:dyDescent="0.25">
      <c r="B92" s="374"/>
      <c r="C92" s="500" t="str">
        <f>Design!B9</f>
        <v>Floor name or Zone 1</v>
      </c>
      <c r="D92" s="500"/>
      <c r="E92" s="500"/>
      <c r="F92" s="500"/>
      <c r="G92" s="500"/>
      <c r="H92" s="500"/>
      <c r="I92" s="500"/>
      <c r="J92" s="500"/>
      <c r="K92" s="500"/>
      <c r="L92" s="500"/>
      <c r="M92" s="500"/>
      <c r="N92" s="500"/>
      <c r="O92" s="500"/>
      <c r="P92" s="500"/>
    </row>
    <row r="93" spans="2:21" x14ac:dyDescent="0.25">
      <c r="B93" s="374"/>
      <c r="C93" s="467" t="str" cm="1">
        <f t="array" ref="C93">IFERROR(INDEX(Design!B$1:B$680,_Formatting!$J10),"")</f>
        <v>Total</v>
      </c>
      <c r="D93" s="467" cm="1">
        <f t="array" ref="D93">IFERROR(INDEX(Design!C$1:C$680,_Formatting!$J10),"")</f>
        <v>0</v>
      </c>
      <c r="E93" s="467" cm="1">
        <f t="array" ref="E93">IFERROR(INDEX(Design!D$1:D$680,_Formatting!$J10),"")</f>
        <v>0</v>
      </c>
      <c r="F93" s="469" t="e">
        <f>Design!E10</f>
        <v>#DIV/0!</v>
      </c>
      <c r="G93" s="482" t="str" cm="1">
        <f t="array" ref="G93">IFERROR(INDEX(Design!E$1:E$680,_Formatting!$J10),"")</f>
        <v/>
      </c>
      <c r="H93" s="470"/>
      <c r="I93" s="467" cm="1">
        <f t="array" ref="I93">IFERROR(INDEX(Design!F$1:F$680,_Formatting!$J10),"")</f>
        <v>0</v>
      </c>
      <c r="J93" s="467" cm="1">
        <f t="array" ref="J93">IFERROR(INDEX(Design!G$1:G$680,_Formatting!$J10),"")</f>
        <v>0</v>
      </c>
      <c r="K93" s="483" t="str" cm="1">
        <f t="array" ref="K93">IFERROR(INDEX(Design!H$1:H$680,_Formatting!$J10),"")</f>
        <v/>
      </c>
      <c r="L93" s="467" cm="1">
        <f t="array" aca="1" ref="L93" ca="1">IFERROR(INDEX(Design!I$1:I$680,_Formatting!$J10),"")</f>
        <v>0</v>
      </c>
      <c r="M93" s="467" cm="1">
        <f t="array" ref="M93">IFERROR(INDEX(Design!J$1:J$680,_Formatting!$J10),"")</f>
        <v>0</v>
      </c>
      <c r="N93" s="467" cm="1">
        <f t="array" ref="N93">IFERROR(INDEX(Design!K$1:K$680,_Formatting!$J10),"")</f>
        <v>0</v>
      </c>
      <c r="O93" s="467" cm="1">
        <f t="array" ref="O93">IFERROR(INDEX(Design!L$1:L$680,_Formatting!$J10),"")</f>
        <v>0</v>
      </c>
      <c r="P93" s="467" cm="1">
        <f t="array" ref="P93">IFERROR(INDEX(Design!Q$1:Q$680,_Formatting!$J10),"")</f>
        <v>0</v>
      </c>
    </row>
    <row r="94" spans="2:21" x14ac:dyDescent="0.25">
      <c r="B94" s="374"/>
      <c r="C94" s="467" t="str" cm="1">
        <f t="array" ref="C94">IFERROR(INDEX(Design!B$1:B$680,_Formatting!$J11),"")</f>
        <v/>
      </c>
      <c r="D94" s="467" t="str" cm="1">
        <f t="array" ref="D94">IFERROR(INDEX(Design!C$1:C$680,_Formatting!$J11),"")</f>
        <v/>
      </c>
      <c r="E94" s="467" t="str" cm="1">
        <f t="array" ref="E94">IFERROR(INDEX(Design!D$1:D$680,_Formatting!$J11),"")</f>
        <v/>
      </c>
      <c r="F94" s="467"/>
      <c r="G94" s="482" t="str" cm="1">
        <f t="array" ref="G94">IFERROR(INDEX(Design!E$1:E$680,_Formatting!$J11),"")</f>
        <v/>
      </c>
      <c r="H94" s="467"/>
      <c r="I94" s="467" t="str" cm="1">
        <f t="array" ref="I94">IFERROR(INDEX(Design!F$1:F$680,_Formatting!$J11),"")</f>
        <v/>
      </c>
      <c r="J94" s="467" t="str" cm="1">
        <f t="array" ref="J94">IFERROR(INDEX(Design!G$1:G$680,_Formatting!$J11),"")</f>
        <v/>
      </c>
      <c r="K94" s="483" t="str" cm="1">
        <f t="array" ref="K94">IFERROR(INDEX(Design!H$1:H$680,_Formatting!$J11),"")</f>
        <v/>
      </c>
      <c r="L94" s="467" t="str" cm="1">
        <f t="array" ref="L94">IFERROR(INDEX(Design!I$1:I$680,_Formatting!$J11),"")</f>
        <v/>
      </c>
      <c r="M94" s="467" t="str" cm="1">
        <f t="array" ref="M94">IFERROR(INDEX(Design!J$1:J$680,_Formatting!$J11),"")</f>
        <v/>
      </c>
      <c r="N94" s="467" t="str" cm="1">
        <f t="array" ref="N94">IFERROR(INDEX(Design!K$1:K$680,_Formatting!$J11),"")</f>
        <v/>
      </c>
      <c r="O94" s="467" t="str" cm="1">
        <f t="array" ref="O94">IFERROR(INDEX(Design!L$1:L$680,_Formatting!$J11),"")</f>
        <v/>
      </c>
      <c r="P94" s="467" t="str" cm="1">
        <f t="array" ref="P94">IFERROR(INDEX(Design!Q$1:Q$680,_Formatting!$J11),"")</f>
        <v/>
      </c>
    </row>
    <row r="95" spans="2:21" x14ac:dyDescent="0.25">
      <c r="B95" s="374"/>
      <c r="C95" s="467" t="str" cm="1">
        <f t="array" ref="C95">IFERROR(INDEX(Design!B$1:B$680,_Formatting!$J12),"")</f>
        <v/>
      </c>
      <c r="D95" s="467" t="str" cm="1">
        <f t="array" ref="D95">IFERROR(INDEX(Design!C$1:C$680,_Formatting!$J12),"")</f>
        <v/>
      </c>
      <c r="E95" s="467" t="str" cm="1">
        <f t="array" ref="E95">IFERROR(INDEX(Design!D$1:D$680,_Formatting!$J12),"")</f>
        <v/>
      </c>
      <c r="F95" s="467"/>
      <c r="G95" s="482" t="str" cm="1">
        <f t="array" ref="G95">IFERROR(INDEX(Design!E$1:E$680,_Formatting!$J12),"")</f>
        <v/>
      </c>
      <c r="H95" s="467"/>
      <c r="I95" s="467" t="str" cm="1">
        <f t="array" ref="I95">IFERROR(INDEX(Design!F$1:F$680,_Formatting!$J12),"")</f>
        <v/>
      </c>
      <c r="J95" s="467" t="str" cm="1">
        <f t="array" ref="J95">IFERROR(INDEX(Design!G$1:G$680,_Formatting!$J12),"")</f>
        <v/>
      </c>
      <c r="K95" s="483" t="str" cm="1">
        <f t="array" ref="K95">IFERROR(INDEX(Design!H$1:H$680,_Formatting!$J12),"")</f>
        <v/>
      </c>
      <c r="L95" s="467" t="str" cm="1">
        <f t="array" ref="L95">IFERROR(INDEX(Design!I$1:I$680,_Formatting!$J12),"")</f>
        <v/>
      </c>
      <c r="M95" s="467" t="str" cm="1">
        <f t="array" ref="M95">IFERROR(INDEX(Design!J$1:J$680,_Formatting!$J12),"")</f>
        <v/>
      </c>
      <c r="N95" s="467" t="str" cm="1">
        <f t="array" ref="N95">IFERROR(INDEX(Design!K$1:K$680,_Formatting!$J12),"")</f>
        <v/>
      </c>
      <c r="O95" s="467" t="str" cm="1">
        <f t="array" ref="O95">IFERROR(INDEX(Design!L$1:L$680,_Formatting!$J12),"")</f>
        <v/>
      </c>
      <c r="P95" s="467" t="str" cm="1">
        <f t="array" ref="P95">IFERROR(INDEX(Design!Q$1:Q$680,_Formatting!$J12),"")</f>
        <v/>
      </c>
    </row>
    <row r="96" spans="2:21" x14ac:dyDescent="0.25">
      <c r="B96" s="374"/>
      <c r="C96" s="467" t="str" cm="1">
        <f t="array" ref="C96">IFERROR(INDEX(Design!B$1:B$680,_Formatting!$J13),"")</f>
        <v/>
      </c>
      <c r="D96" s="467" t="str" cm="1">
        <f t="array" ref="D96">IFERROR(INDEX(Design!C$1:C$680,_Formatting!$J13),"")</f>
        <v/>
      </c>
      <c r="E96" s="467" t="str" cm="1">
        <f t="array" ref="E96">IFERROR(INDEX(Design!D$1:D$680,_Formatting!$J13),"")</f>
        <v/>
      </c>
      <c r="F96" s="467"/>
      <c r="G96" s="482" t="str" cm="1">
        <f t="array" ref="G96">IFERROR(INDEX(Design!E$1:E$680,_Formatting!$J13),"")</f>
        <v/>
      </c>
      <c r="H96" s="467"/>
      <c r="I96" s="467" t="str" cm="1">
        <f t="array" ref="I96">IFERROR(INDEX(Design!F$1:F$680,_Formatting!$J13),"")</f>
        <v/>
      </c>
      <c r="J96" s="467" t="str" cm="1">
        <f t="array" ref="J96">IFERROR(INDEX(Design!G$1:G$680,_Formatting!$J13),"")</f>
        <v/>
      </c>
      <c r="K96" s="483" t="str" cm="1">
        <f t="array" ref="K96">IFERROR(INDEX(Design!H$1:H$680,_Formatting!$J13),"")</f>
        <v/>
      </c>
      <c r="L96" s="467" t="str" cm="1">
        <f t="array" ref="L96">IFERROR(INDEX(Design!I$1:I$680,_Formatting!$J13),"")</f>
        <v/>
      </c>
      <c r="M96" s="467" t="str" cm="1">
        <f t="array" ref="M96">IFERROR(INDEX(Design!J$1:J$680,_Formatting!$J13),"")</f>
        <v/>
      </c>
      <c r="N96" s="467" t="str" cm="1">
        <f t="array" ref="N96">IFERROR(INDEX(Design!K$1:K$680,_Formatting!$J13),"")</f>
        <v/>
      </c>
      <c r="O96" s="467" t="str" cm="1">
        <f t="array" ref="O96">IFERROR(INDEX(Design!L$1:L$680,_Formatting!$J13),"")</f>
        <v/>
      </c>
      <c r="P96" s="467" t="str" cm="1">
        <f t="array" ref="P96">IFERROR(INDEX(Design!Q$1:Q$680,_Formatting!$J13),"")</f>
        <v/>
      </c>
    </row>
    <row r="97" spans="2:16" x14ac:dyDescent="0.25">
      <c r="B97" s="374"/>
      <c r="C97" s="467" t="str" cm="1">
        <f t="array" ref="C97">IFERROR(INDEX(Design!B$1:B$680,_Formatting!$J14),"")</f>
        <v/>
      </c>
      <c r="D97" s="467" t="str" cm="1">
        <f t="array" ref="D97">IFERROR(INDEX(Design!C$1:C$680,_Formatting!$J14),"")</f>
        <v/>
      </c>
      <c r="E97" s="467" t="str" cm="1">
        <f t="array" ref="E97">IFERROR(INDEX(Design!D$1:D$680,_Formatting!$J14),"")</f>
        <v/>
      </c>
      <c r="F97" s="467"/>
      <c r="G97" s="482" t="str" cm="1">
        <f t="array" ref="G97">IFERROR(INDEX(Design!E$1:E$680,_Formatting!$J14),"")</f>
        <v/>
      </c>
      <c r="H97" s="467"/>
      <c r="I97" s="467" t="str" cm="1">
        <f t="array" ref="I97">IFERROR(INDEX(Design!F$1:F$680,_Formatting!$J14),"")</f>
        <v/>
      </c>
      <c r="J97" s="467" t="str" cm="1">
        <f t="array" ref="J97">IFERROR(INDEX(Design!G$1:G$680,_Formatting!$J14),"")</f>
        <v/>
      </c>
      <c r="K97" s="483" t="str" cm="1">
        <f t="array" ref="K97">IFERROR(INDEX(Design!H$1:H$680,_Formatting!$J14),"")</f>
        <v/>
      </c>
      <c r="L97" s="467" t="str" cm="1">
        <f t="array" ref="L97">IFERROR(INDEX(Design!I$1:I$680,_Formatting!$J14),"")</f>
        <v/>
      </c>
      <c r="M97" s="467" t="str" cm="1">
        <f t="array" ref="M97">IFERROR(INDEX(Design!J$1:J$680,_Formatting!$J14),"")</f>
        <v/>
      </c>
      <c r="N97" s="467" t="str" cm="1">
        <f t="array" ref="N97">IFERROR(INDEX(Design!K$1:K$680,_Formatting!$J14),"")</f>
        <v/>
      </c>
      <c r="O97" s="467" t="str" cm="1">
        <f t="array" ref="O97">IFERROR(INDEX(Design!L$1:L$680,_Formatting!$J14),"")</f>
        <v/>
      </c>
      <c r="P97" s="467" t="str" cm="1">
        <f t="array" ref="P97">IFERROR(INDEX(Design!Q$1:Q$680,_Formatting!$J14),"")</f>
        <v/>
      </c>
    </row>
    <row r="98" spans="2:16" x14ac:dyDescent="0.25">
      <c r="B98" s="374"/>
      <c r="C98" s="467" t="str" cm="1">
        <f t="array" ref="C98">IFERROR(INDEX(Design!B$1:B$680,_Formatting!$J15),"")</f>
        <v/>
      </c>
      <c r="D98" s="467" t="str" cm="1">
        <f t="array" ref="D98">IFERROR(INDEX(Design!C$1:C$680,_Formatting!$J15),"")</f>
        <v/>
      </c>
      <c r="E98" s="467" t="str" cm="1">
        <f t="array" ref="E98">IFERROR(INDEX(Design!D$1:D$680,_Formatting!$J15),"")</f>
        <v/>
      </c>
      <c r="F98" s="467"/>
      <c r="G98" s="482" t="str" cm="1">
        <f t="array" ref="G98">IFERROR(INDEX(Design!E$1:E$680,_Formatting!$J15),"")</f>
        <v/>
      </c>
      <c r="H98" s="467"/>
      <c r="I98" s="467" t="str" cm="1">
        <f t="array" ref="I98">IFERROR(INDEX(Design!F$1:F$680,_Formatting!$J15),"")</f>
        <v/>
      </c>
      <c r="J98" s="467" t="str" cm="1">
        <f t="array" ref="J98">IFERROR(INDEX(Design!G$1:G$680,_Formatting!$J15),"")</f>
        <v/>
      </c>
      <c r="K98" s="483" t="str" cm="1">
        <f t="array" ref="K98">IFERROR(INDEX(Design!H$1:H$680,_Formatting!$J15),"")</f>
        <v/>
      </c>
      <c r="L98" s="467" t="str" cm="1">
        <f t="array" ref="L98">IFERROR(INDEX(Design!I$1:I$680,_Formatting!$J15),"")</f>
        <v/>
      </c>
      <c r="M98" s="467" t="str" cm="1">
        <f t="array" ref="M98">IFERROR(INDEX(Design!J$1:J$680,_Formatting!$J15),"")</f>
        <v/>
      </c>
      <c r="N98" s="467" t="str" cm="1">
        <f t="array" ref="N98">IFERROR(INDEX(Design!K$1:K$680,_Formatting!$J15),"")</f>
        <v/>
      </c>
      <c r="O98" s="467" t="str" cm="1">
        <f t="array" ref="O98">IFERROR(INDEX(Design!L$1:L$680,_Formatting!$J15),"")</f>
        <v/>
      </c>
      <c r="P98" s="467" t="str" cm="1">
        <f t="array" ref="P98">IFERROR(INDEX(Design!Q$1:Q$680,_Formatting!$J15),"")</f>
        <v/>
      </c>
    </row>
    <row r="99" spans="2:16" x14ac:dyDescent="0.25">
      <c r="B99" s="374"/>
      <c r="C99" s="467" t="str" cm="1">
        <f t="array" ref="C99">IFERROR(INDEX(Design!B$1:B$680,_Formatting!$J16),"")</f>
        <v/>
      </c>
      <c r="D99" s="467" t="str" cm="1">
        <f t="array" ref="D99">IFERROR(INDEX(Design!C$1:C$680,_Formatting!$J16),"")</f>
        <v/>
      </c>
      <c r="E99" s="467" t="str" cm="1">
        <f t="array" ref="E99">IFERROR(INDEX(Design!D$1:D$680,_Formatting!$J16),"")</f>
        <v/>
      </c>
      <c r="F99" s="467"/>
      <c r="G99" s="482" t="str" cm="1">
        <f t="array" ref="G99">IFERROR(INDEX(Design!E$1:E$680,_Formatting!$J16),"")</f>
        <v/>
      </c>
      <c r="H99" s="467"/>
      <c r="I99" s="467" t="str" cm="1">
        <f t="array" ref="I99">IFERROR(INDEX(Design!F$1:F$680,_Formatting!$J16),"")</f>
        <v/>
      </c>
      <c r="J99" s="467" t="str" cm="1">
        <f t="array" ref="J99">IFERROR(INDEX(Design!G$1:G$680,_Formatting!$J16),"")</f>
        <v/>
      </c>
      <c r="K99" s="483" t="str" cm="1">
        <f t="array" ref="K99">IFERROR(INDEX(Design!H$1:H$680,_Formatting!$J16),"")</f>
        <v/>
      </c>
      <c r="L99" s="467" t="str" cm="1">
        <f t="array" ref="L99">IFERROR(INDEX(Design!I$1:I$680,_Formatting!$J16),"")</f>
        <v/>
      </c>
      <c r="M99" s="467" t="str" cm="1">
        <f t="array" ref="M99">IFERROR(INDEX(Design!J$1:J$680,_Formatting!$J16),"")</f>
        <v/>
      </c>
      <c r="N99" s="467" t="str" cm="1">
        <f t="array" ref="N99">IFERROR(INDEX(Design!K$1:K$680,_Formatting!$J16),"")</f>
        <v/>
      </c>
      <c r="O99" s="467" t="str" cm="1">
        <f t="array" ref="O99">IFERROR(INDEX(Design!L$1:L$680,_Formatting!$J16),"")</f>
        <v/>
      </c>
      <c r="P99" s="467" t="str" cm="1">
        <f t="array" ref="P99">IFERROR(INDEX(Design!Q$1:Q$680,_Formatting!$J16),"")</f>
        <v/>
      </c>
    </row>
    <row r="100" spans="2:16" x14ac:dyDescent="0.25">
      <c r="B100" s="374"/>
      <c r="C100" s="467" t="str" cm="1">
        <f t="array" ref="C100">IFERROR(INDEX(Design!B$1:B$680,_Formatting!$J17),"")</f>
        <v/>
      </c>
      <c r="D100" s="467" t="str" cm="1">
        <f t="array" ref="D100">IFERROR(INDEX(Design!C$1:C$680,_Formatting!$J17),"")</f>
        <v/>
      </c>
      <c r="E100" s="467" t="str" cm="1">
        <f t="array" ref="E100">IFERROR(INDEX(Design!D$1:D$680,_Formatting!$J17),"")</f>
        <v/>
      </c>
      <c r="F100" s="467"/>
      <c r="G100" s="482" t="str" cm="1">
        <f t="array" ref="G100">IFERROR(INDEX(Design!E$1:E$680,_Formatting!$J17),"")</f>
        <v/>
      </c>
      <c r="H100" s="467"/>
      <c r="I100" s="467" t="str" cm="1">
        <f t="array" ref="I100">IFERROR(INDEX(Design!F$1:F$680,_Formatting!$J17),"")</f>
        <v/>
      </c>
      <c r="J100" s="467" t="str" cm="1">
        <f t="array" ref="J100">IFERROR(INDEX(Design!G$1:G$680,_Formatting!$J17),"")</f>
        <v/>
      </c>
      <c r="K100" s="483" t="str" cm="1">
        <f t="array" ref="K100">IFERROR(INDEX(Design!H$1:H$680,_Formatting!$J17),"")</f>
        <v/>
      </c>
      <c r="L100" s="467" t="str" cm="1">
        <f t="array" ref="L100">IFERROR(INDEX(Design!I$1:I$680,_Formatting!$J17),"")</f>
        <v/>
      </c>
      <c r="M100" s="467" t="str" cm="1">
        <f t="array" ref="M100">IFERROR(INDEX(Design!J$1:J$680,_Formatting!$J17),"")</f>
        <v/>
      </c>
      <c r="N100" s="467" t="str" cm="1">
        <f t="array" ref="N100">IFERROR(INDEX(Design!K$1:K$680,_Formatting!$J17),"")</f>
        <v/>
      </c>
      <c r="O100" s="467" t="str" cm="1">
        <f t="array" ref="O100">IFERROR(INDEX(Design!L$1:L$680,_Formatting!$J17),"")</f>
        <v/>
      </c>
      <c r="P100" s="467" t="str" cm="1">
        <f t="array" ref="P100">IFERROR(INDEX(Design!Q$1:Q$680,_Formatting!$J17),"")</f>
        <v/>
      </c>
    </row>
    <row r="101" spans="2:16" x14ac:dyDescent="0.25">
      <c r="B101" s="374"/>
      <c r="C101" s="467" t="str" cm="1">
        <f t="array" ref="C101">IFERROR(INDEX(Design!B$1:B$680,_Formatting!$J18),"")</f>
        <v/>
      </c>
      <c r="D101" s="467" t="str" cm="1">
        <f t="array" ref="D101">IFERROR(INDEX(Design!C$1:C$680,_Formatting!$J18),"")</f>
        <v/>
      </c>
      <c r="E101" s="467" t="str" cm="1">
        <f t="array" ref="E101">IFERROR(INDEX(Design!D$1:D$680,_Formatting!$J18),"")</f>
        <v/>
      </c>
      <c r="F101" s="467"/>
      <c r="G101" s="482" t="str" cm="1">
        <f t="array" ref="G101">IFERROR(INDEX(Design!E$1:E$680,_Formatting!$J18),"")</f>
        <v/>
      </c>
      <c r="H101" s="467"/>
      <c r="I101" s="467" t="str" cm="1">
        <f t="array" ref="I101">IFERROR(INDEX(Design!F$1:F$680,_Formatting!$J18),"")</f>
        <v/>
      </c>
      <c r="J101" s="467" t="str" cm="1">
        <f t="array" ref="J101">IFERROR(INDEX(Design!G$1:G$680,_Formatting!$J18),"")</f>
        <v/>
      </c>
      <c r="K101" s="483" t="str" cm="1">
        <f t="array" ref="K101">IFERROR(INDEX(Design!H$1:H$680,_Formatting!$J18),"")</f>
        <v/>
      </c>
      <c r="L101" s="467" t="str" cm="1">
        <f t="array" ref="L101">IFERROR(INDEX(Design!I$1:I$680,_Formatting!$J18),"")</f>
        <v/>
      </c>
      <c r="M101" s="467" t="str" cm="1">
        <f t="array" ref="M101">IFERROR(INDEX(Design!J$1:J$680,_Formatting!$J18),"")</f>
        <v/>
      </c>
      <c r="N101" s="467" t="str" cm="1">
        <f t="array" ref="N101">IFERROR(INDEX(Design!K$1:K$680,_Formatting!$J18),"")</f>
        <v/>
      </c>
      <c r="O101" s="467" t="str" cm="1">
        <f t="array" ref="O101">IFERROR(INDEX(Design!L$1:L$680,_Formatting!$J18),"")</f>
        <v/>
      </c>
      <c r="P101" s="467" t="str" cm="1">
        <f t="array" ref="P101">IFERROR(INDEX(Design!Q$1:Q$680,_Formatting!$J18),"")</f>
        <v/>
      </c>
    </row>
    <row r="102" spans="2:16" x14ac:dyDescent="0.25">
      <c r="B102" s="374"/>
      <c r="C102" s="467" t="str" cm="1">
        <f t="array" ref="C102">IFERROR(INDEX(Design!B$1:B$680,_Formatting!$J19),"")</f>
        <v/>
      </c>
      <c r="D102" s="467" t="str" cm="1">
        <f t="array" ref="D102">IFERROR(INDEX(Design!C$1:C$680,_Formatting!$J19),"")</f>
        <v/>
      </c>
      <c r="E102" s="467" t="str" cm="1">
        <f t="array" ref="E102">IFERROR(INDEX(Design!D$1:D$680,_Formatting!$J19),"")</f>
        <v/>
      </c>
      <c r="F102" s="467"/>
      <c r="G102" s="482" t="str" cm="1">
        <f t="array" ref="G102">IFERROR(INDEX(Design!E$1:E$680,_Formatting!$J19),"")</f>
        <v/>
      </c>
      <c r="H102" s="467"/>
      <c r="I102" s="467" t="str" cm="1">
        <f t="array" ref="I102">IFERROR(INDEX(Design!F$1:F$680,_Formatting!$J19),"")</f>
        <v/>
      </c>
      <c r="J102" s="467" t="str" cm="1">
        <f t="array" ref="J102">IFERROR(INDEX(Design!G$1:G$680,_Formatting!$J19),"")</f>
        <v/>
      </c>
      <c r="K102" s="483" t="str" cm="1">
        <f t="array" ref="K102">IFERROR(INDEX(Design!H$1:H$680,_Formatting!$J19),"")</f>
        <v/>
      </c>
      <c r="L102" s="467" t="str" cm="1">
        <f t="array" ref="L102">IFERROR(INDEX(Design!I$1:I$680,_Formatting!$J19),"")</f>
        <v/>
      </c>
      <c r="M102" s="467" t="str" cm="1">
        <f t="array" ref="M102">IFERROR(INDEX(Design!J$1:J$680,_Formatting!$J19),"")</f>
        <v/>
      </c>
      <c r="N102" s="467" t="str" cm="1">
        <f t="array" ref="N102">IFERROR(INDEX(Design!K$1:K$680,_Formatting!$J19),"")</f>
        <v/>
      </c>
      <c r="O102" s="467" t="str" cm="1">
        <f t="array" ref="O102">IFERROR(INDEX(Design!L$1:L$680,_Formatting!$J19),"")</f>
        <v/>
      </c>
      <c r="P102" s="467" t="str" cm="1">
        <f t="array" ref="P102">IFERROR(INDEX(Design!Q$1:Q$680,_Formatting!$J19),"")</f>
        <v/>
      </c>
    </row>
    <row r="103" spans="2:16" x14ac:dyDescent="0.25">
      <c r="B103" s="374"/>
      <c r="C103" s="467" t="str" cm="1">
        <f t="array" ref="C103">IFERROR(INDEX(Design!B$1:B$680,_Formatting!$J20),"")</f>
        <v/>
      </c>
      <c r="D103" s="467" t="str" cm="1">
        <f t="array" ref="D103">IFERROR(INDEX(Design!C$1:C$680,_Formatting!$J20),"")</f>
        <v/>
      </c>
      <c r="E103" s="467" t="str" cm="1">
        <f t="array" ref="E103">IFERROR(INDEX(Design!D$1:D$680,_Formatting!$J20),"")</f>
        <v/>
      </c>
      <c r="F103" s="467"/>
      <c r="G103" s="482" t="str" cm="1">
        <f t="array" ref="G103">IFERROR(INDEX(Design!E$1:E$680,_Formatting!$J20),"")</f>
        <v/>
      </c>
      <c r="H103" s="467"/>
      <c r="I103" s="467" t="str" cm="1">
        <f t="array" ref="I103">IFERROR(INDEX(Design!F$1:F$680,_Formatting!$J20),"")</f>
        <v/>
      </c>
      <c r="J103" s="467" t="str" cm="1">
        <f t="array" ref="J103">IFERROR(INDEX(Design!G$1:G$680,_Formatting!$J20),"")</f>
        <v/>
      </c>
      <c r="K103" s="483" t="str" cm="1">
        <f t="array" ref="K103">IFERROR(INDEX(Design!H$1:H$680,_Formatting!$J20),"")</f>
        <v/>
      </c>
      <c r="L103" s="467" t="str" cm="1">
        <f t="array" ref="L103">IFERROR(INDEX(Design!I$1:I$680,_Formatting!$J20),"")</f>
        <v/>
      </c>
      <c r="M103" s="467" t="str" cm="1">
        <f t="array" ref="M103">IFERROR(INDEX(Design!J$1:J$680,_Formatting!$J20),"")</f>
        <v/>
      </c>
      <c r="N103" s="467" t="str" cm="1">
        <f t="array" ref="N103">IFERROR(INDEX(Design!K$1:K$680,_Formatting!$J20),"")</f>
        <v/>
      </c>
      <c r="O103" s="467" t="str" cm="1">
        <f t="array" ref="O103">IFERROR(INDEX(Design!L$1:L$680,_Formatting!$J20),"")</f>
        <v/>
      </c>
      <c r="P103" s="467" t="str" cm="1">
        <f t="array" ref="P103">IFERROR(INDEX(Design!Q$1:Q$680,_Formatting!$J20),"")</f>
        <v/>
      </c>
    </row>
    <row r="104" spans="2:16" x14ac:dyDescent="0.25">
      <c r="B104" s="374"/>
      <c r="C104" s="467" t="str" cm="1">
        <f t="array" ref="C104">IFERROR(INDEX(Design!B$1:B$680,_Formatting!$J21),"")</f>
        <v/>
      </c>
      <c r="D104" s="467" t="str" cm="1">
        <f t="array" ref="D104">IFERROR(INDEX(Design!C$1:C$680,_Formatting!$J21),"")</f>
        <v/>
      </c>
      <c r="E104" s="467" t="str" cm="1">
        <f t="array" ref="E104">IFERROR(INDEX(Design!D$1:D$680,_Formatting!$J21),"")</f>
        <v/>
      </c>
      <c r="F104" s="467"/>
      <c r="G104" s="482" t="str" cm="1">
        <f t="array" ref="G104">IFERROR(INDEX(Design!E$1:E$680,_Formatting!$J21),"")</f>
        <v/>
      </c>
      <c r="H104" s="467"/>
      <c r="I104" s="467" t="str" cm="1">
        <f t="array" ref="I104">IFERROR(INDEX(Design!F$1:F$680,_Formatting!$J21),"")</f>
        <v/>
      </c>
      <c r="J104" s="467" t="str" cm="1">
        <f t="array" ref="J104">IFERROR(INDEX(Design!G$1:G$680,_Formatting!$J21),"")</f>
        <v/>
      </c>
      <c r="K104" s="483" t="str" cm="1">
        <f t="array" ref="K104">IFERROR(INDEX(Design!H$1:H$680,_Formatting!$J21),"")</f>
        <v/>
      </c>
      <c r="L104" s="467" t="str" cm="1">
        <f t="array" ref="L104">IFERROR(INDEX(Design!I$1:I$680,_Formatting!$J21),"")</f>
        <v/>
      </c>
      <c r="M104" s="467" t="str" cm="1">
        <f t="array" ref="M104">IFERROR(INDEX(Design!J$1:J$680,_Formatting!$J21),"")</f>
        <v/>
      </c>
      <c r="N104" s="467" t="str" cm="1">
        <f t="array" ref="N104">IFERROR(INDEX(Design!K$1:K$680,_Formatting!$J21),"")</f>
        <v/>
      </c>
      <c r="O104" s="467" t="str" cm="1">
        <f t="array" ref="O104">IFERROR(INDEX(Design!L$1:L$680,_Formatting!$J21),"")</f>
        <v/>
      </c>
      <c r="P104" s="467" t="str" cm="1">
        <f t="array" ref="P104">IFERROR(INDEX(Design!Q$1:Q$680,_Formatting!$J21),"")</f>
        <v/>
      </c>
    </row>
    <row r="105" spans="2:16" x14ac:dyDescent="0.25">
      <c r="B105" s="374"/>
      <c r="C105" s="467" t="str" cm="1">
        <f t="array" ref="C105">IFERROR(INDEX(Design!B$1:B$680,_Formatting!$J22),"")</f>
        <v/>
      </c>
      <c r="D105" s="467" t="str" cm="1">
        <f t="array" ref="D105">IFERROR(INDEX(Design!C$1:C$680,_Formatting!$J22),"")</f>
        <v/>
      </c>
      <c r="E105" s="467" t="str" cm="1">
        <f t="array" ref="E105">IFERROR(INDEX(Design!D$1:D$680,_Formatting!$J22),"")</f>
        <v/>
      </c>
      <c r="F105" s="467"/>
      <c r="G105" s="482" t="str" cm="1">
        <f t="array" ref="G105">IFERROR(INDEX(Design!E$1:E$680,_Formatting!$J22),"")</f>
        <v/>
      </c>
      <c r="H105" s="467"/>
      <c r="I105" s="467" t="str" cm="1">
        <f t="array" ref="I105">IFERROR(INDEX(Design!F$1:F$680,_Formatting!$J22),"")</f>
        <v/>
      </c>
      <c r="J105" s="467" t="str" cm="1">
        <f t="array" ref="J105">IFERROR(INDEX(Design!G$1:G$680,_Formatting!$J22),"")</f>
        <v/>
      </c>
      <c r="K105" s="483" t="str" cm="1">
        <f t="array" ref="K105">IFERROR(INDEX(Design!H$1:H$680,_Formatting!$J22),"")</f>
        <v/>
      </c>
      <c r="L105" s="467" t="str" cm="1">
        <f t="array" ref="L105">IFERROR(INDEX(Design!I$1:I$680,_Formatting!$J22),"")</f>
        <v/>
      </c>
      <c r="M105" s="467" t="str" cm="1">
        <f t="array" ref="M105">IFERROR(INDEX(Design!J$1:J$680,_Formatting!$J22),"")</f>
        <v/>
      </c>
      <c r="N105" s="467" t="str" cm="1">
        <f t="array" ref="N105">IFERROR(INDEX(Design!K$1:K$680,_Formatting!$J22),"")</f>
        <v/>
      </c>
      <c r="O105" s="467" t="str" cm="1">
        <f t="array" ref="O105">IFERROR(INDEX(Design!L$1:L$680,_Formatting!$J22),"")</f>
        <v/>
      </c>
      <c r="P105" s="467" t="str" cm="1">
        <f t="array" ref="P105">IFERROR(INDEX(Design!Q$1:Q$680,_Formatting!$J22),"")</f>
        <v/>
      </c>
    </row>
    <row r="106" spans="2:16" x14ac:dyDescent="0.25">
      <c r="B106" s="374"/>
      <c r="C106" s="467" t="str" cm="1">
        <f t="array" ref="C106">IFERROR(INDEX(Design!B$1:B$680,_Formatting!$J23),"")</f>
        <v/>
      </c>
      <c r="D106" s="467" t="str" cm="1">
        <f t="array" ref="D106">IFERROR(INDEX(Design!C$1:C$680,_Formatting!$J23),"")</f>
        <v/>
      </c>
      <c r="E106" s="467" t="str" cm="1">
        <f t="array" ref="E106">IFERROR(INDEX(Design!D$1:D$680,_Formatting!$J23),"")</f>
        <v/>
      </c>
      <c r="F106" s="467"/>
      <c r="G106" s="482" t="str" cm="1">
        <f t="array" ref="G106">IFERROR(INDEX(Design!E$1:E$680,_Formatting!$J23),"")</f>
        <v/>
      </c>
      <c r="H106" s="467"/>
      <c r="I106" s="467" t="str" cm="1">
        <f t="array" ref="I106">IFERROR(INDEX(Design!F$1:F$680,_Formatting!$J23),"")</f>
        <v/>
      </c>
      <c r="J106" s="467" t="str" cm="1">
        <f t="array" ref="J106">IFERROR(INDEX(Design!G$1:G$680,_Formatting!$J23),"")</f>
        <v/>
      </c>
      <c r="K106" s="483" t="str" cm="1">
        <f t="array" ref="K106">IFERROR(INDEX(Design!H$1:H$680,_Formatting!$J23),"")</f>
        <v/>
      </c>
      <c r="L106" s="467" t="str" cm="1">
        <f t="array" ref="L106">IFERROR(INDEX(Design!I$1:I$680,_Formatting!$J23),"")</f>
        <v/>
      </c>
      <c r="M106" s="467" t="str" cm="1">
        <f t="array" ref="M106">IFERROR(INDEX(Design!J$1:J$680,_Formatting!$J23),"")</f>
        <v/>
      </c>
      <c r="N106" s="467" t="str" cm="1">
        <f t="array" ref="N106">IFERROR(INDEX(Design!K$1:K$680,_Formatting!$J23),"")</f>
        <v/>
      </c>
      <c r="O106" s="467" t="str" cm="1">
        <f t="array" ref="O106">IFERROR(INDEX(Design!L$1:L$680,_Formatting!$J23),"")</f>
        <v/>
      </c>
      <c r="P106" s="467" t="str" cm="1">
        <f t="array" ref="P106">IFERROR(INDEX(Design!Q$1:Q$680,_Formatting!$J23),"")</f>
        <v/>
      </c>
    </row>
    <row r="107" spans="2:16" x14ac:dyDescent="0.25">
      <c r="B107" s="374"/>
      <c r="C107" s="467" t="str" cm="1">
        <f t="array" ref="C107">IFERROR(INDEX(Design!B$1:B$680,_Formatting!$J24),"")</f>
        <v/>
      </c>
      <c r="D107" s="467" t="str" cm="1">
        <f t="array" ref="D107">IFERROR(INDEX(Design!C$1:C$680,_Formatting!$J24),"")</f>
        <v/>
      </c>
      <c r="E107" s="467" t="str" cm="1">
        <f t="array" ref="E107">IFERROR(INDEX(Design!D$1:D$680,_Formatting!$J24),"")</f>
        <v/>
      </c>
      <c r="F107" s="467"/>
      <c r="G107" s="482" t="str" cm="1">
        <f t="array" ref="G107">IFERROR(INDEX(Design!E$1:E$680,_Formatting!$J24),"")</f>
        <v/>
      </c>
      <c r="H107" s="467"/>
      <c r="I107" s="467" t="str" cm="1">
        <f t="array" ref="I107">IFERROR(INDEX(Design!F$1:F$680,_Formatting!$J24),"")</f>
        <v/>
      </c>
      <c r="J107" s="467" t="str" cm="1">
        <f t="array" ref="J107">IFERROR(INDEX(Design!G$1:G$680,_Formatting!$J24),"")</f>
        <v/>
      </c>
      <c r="K107" s="483" t="str" cm="1">
        <f t="array" ref="K107">IFERROR(INDEX(Design!H$1:H$680,_Formatting!$J24),"")</f>
        <v/>
      </c>
      <c r="L107" s="467" t="str" cm="1">
        <f t="array" ref="L107">IFERROR(INDEX(Design!I$1:I$680,_Formatting!$J24),"")</f>
        <v/>
      </c>
      <c r="M107" s="467" t="str" cm="1">
        <f t="array" ref="M107">IFERROR(INDEX(Design!J$1:J$680,_Formatting!$J24),"")</f>
        <v/>
      </c>
      <c r="N107" s="467" t="str" cm="1">
        <f t="array" ref="N107">IFERROR(INDEX(Design!K$1:K$680,_Formatting!$J24),"")</f>
        <v/>
      </c>
      <c r="O107" s="467" t="str" cm="1">
        <f t="array" ref="O107">IFERROR(INDEX(Design!L$1:L$680,_Formatting!$J24),"")</f>
        <v/>
      </c>
      <c r="P107" s="467" t="str" cm="1">
        <f t="array" ref="P107">IFERROR(INDEX(Design!Q$1:Q$680,_Formatting!$J24),"")</f>
        <v/>
      </c>
    </row>
    <row r="108" spans="2:16" x14ac:dyDescent="0.25">
      <c r="B108" s="374"/>
      <c r="C108" s="467" t="str" cm="1">
        <f t="array" ref="C108">IFERROR(INDEX(Design!B$1:B$680,_Formatting!$J25),"")</f>
        <v/>
      </c>
      <c r="D108" s="467" t="str" cm="1">
        <f t="array" ref="D108">IFERROR(INDEX(Design!C$1:C$680,_Formatting!$J25),"")</f>
        <v/>
      </c>
      <c r="E108" s="467" t="str" cm="1">
        <f t="array" ref="E108">IFERROR(INDEX(Design!D$1:D$680,_Formatting!$J25),"")</f>
        <v/>
      </c>
      <c r="F108" s="467"/>
      <c r="G108" s="482" t="str" cm="1">
        <f t="array" ref="G108">IFERROR(INDEX(Design!E$1:E$680,_Formatting!$J25),"")</f>
        <v/>
      </c>
      <c r="H108" s="467"/>
      <c r="I108" s="467" t="str" cm="1">
        <f t="array" ref="I108">IFERROR(INDEX(Design!F$1:F$680,_Formatting!$J25),"")</f>
        <v/>
      </c>
      <c r="J108" s="467" t="str" cm="1">
        <f t="array" ref="J108">IFERROR(INDEX(Design!G$1:G$680,_Formatting!$J25),"")</f>
        <v/>
      </c>
      <c r="K108" s="483" t="str" cm="1">
        <f t="array" ref="K108">IFERROR(INDEX(Design!H$1:H$680,_Formatting!$J25),"")</f>
        <v/>
      </c>
      <c r="L108" s="467" t="str" cm="1">
        <f t="array" ref="L108">IFERROR(INDEX(Design!I$1:I$680,_Formatting!$J25),"")</f>
        <v/>
      </c>
      <c r="M108" s="467" t="str" cm="1">
        <f t="array" ref="M108">IFERROR(INDEX(Design!J$1:J$680,_Formatting!$J25),"")</f>
        <v/>
      </c>
      <c r="N108" s="467" t="str" cm="1">
        <f t="array" ref="N108">IFERROR(INDEX(Design!K$1:K$680,_Formatting!$J25),"")</f>
        <v/>
      </c>
      <c r="O108" s="467" t="str" cm="1">
        <f t="array" ref="O108">IFERROR(INDEX(Design!L$1:L$680,_Formatting!$J25),"")</f>
        <v/>
      </c>
      <c r="P108" s="467" t="str" cm="1">
        <f t="array" ref="P108">IFERROR(INDEX(Design!Q$1:Q$680,_Formatting!$J25),"")</f>
        <v/>
      </c>
    </row>
    <row r="109" spans="2:16" x14ac:dyDescent="0.25">
      <c r="B109" s="374"/>
      <c r="C109" s="467" t="str" cm="1">
        <f t="array" ref="C109">IFERROR(INDEX(Design!B$1:B$680,_Formatting!$J26),"")</f>
        <v/>
      </c>
      <c r="D109" s="467" t="str" cm="1">
        <f t="array" ref="D109">IFERROR(INDEX(Design!C$1:C$680,_Formatting!$J26),"")</f>
        <v/>
      </c>
      <c r="E109" s="467" t="str" cm="1">
        <f t="array" ref="E109">IFERROR(INDEX(Design!D$1:D$680,_Formatting!$J26),"")</f>
        <v/>
      </c>
      <c r="F109" s="467"/>
      <c r="G109" s="482" t="str" cm="1">
        <f t="array" ref="G109">IFERROR(INDEX(Design!E$1:E$680,_Formatting!$J26),"")</f>
        <v/>
      </c>
      <c r="H109" s="467"/>
      <c r="I109" s="467" t="str" cm="1">
        <f t="array" ref="I109">IFERROR(INDEX(Design!F$1:F$680,_Formatting!$J26),"")</f>
        <v/>
      </c>
      <c r="J109" s="467" t="str" cm="1">
        <f t="array" ref="J109">IFERROR(INDEX(Design!G$1:G$680,_Formatting!$J26),"")</f>
        <v/>
      </c>
      <c r="K109" s="483" t="str" cm="1">
        <f t="array" ref="K109">IFERROR(INDEX(Design!H$1:H$680,_Formatting!$J26),"")</f>
        <v/>
      </c>
      <c r="L109" s="467" t="str" cm="1">
        <f t="array" ref="L109">IFERROR(INDEX(Design!I$1:I$680,_Formatting!$J26),"")</f>
        <v/>
      </c>
      <c r="M109" s="467" t="str" cm="1">
        <f t="array" ref="M109">IFERROR(INDEX(Design!J$1:J$680,_Formatting!$J26),"")</f>
        <v/>
      </c>
      <c r="N109" s="467" t="str" cm="1">
        <f t="array" ref="N109">IFERROR(INDEX(Design!K$1:K$680,_Formatting!$J26),"")</f>
        <v/>
      </c>
      <c r="O109" s="467" t="str" cm="1">
        <f t="array" ref="O109">IFERROR(INDEX(Design!L$1:L$680,_Formatting!$J26),"")</f>
        <v/>
      </c>
      <c r="P109" s="467" t="str" cm="1">
        <f t="array" ref="P109">IFERROR(INDEX(Design!Q$1:Q$680,_Formatting!$J26),"")</f>
        <v/>
      </c>
    </row>
    <row r="110" spans="2:16" x14ac:dyDescent="0.25">
      <c r="B110" s="374"/>
      <c r="C110" s="467" t="str" cm="1">
        <f t="array" ref="C110">IFERROR(INDEX(Design!B$1:B$680,_Formatting!$J27),"")</f>
        <v/>
      </c>
      <c r="D110" s="467" t="str" cm="1">
        <f t="array" ref="D110">IFERROR(INDEX(Design!C$1:C$680,_Formatting!$J27),"")</f>
        <v/>
      </c>
      <c r="E110" s="467" t="str" cm="1">
        <f t="array" ref="E110">IFERROR(INDEX(Design!D$1:D$680,_Formatting!$J27),"")</f>
        <v/>
      </c>
      <c r="F110" s="467"/>
      <c r="G110" s="482" t="str" cm="1">
        <f t="array" ref="G110">IFERROR(INDEX(Design!E$1:E$680,_Formatting!$J27),"")</f>
        <v/>
      </c>
      <c r="H110" s="467"/>
      <c r="I110" s="467" t="str" cm="1">
        <f t="array" ref="I110">IFERROR(INDEX(Design!F$1:F$680,_Formatting!$J27),"")</f>
        <v/>
      </c>
      <c r="J110" s="467" t="str" cm="1">
        <f t="array" ref="J110">IFERROR(INDEX(Design!G$1:G$680,_Formatting!$J27),"")</f>
        <v/>
      </c>
      <c r="K110" s="483" t="str" cm="1">
        <f t="array" ref="K110">IFERROR(INDEX(Design!H$1:H$680,_Formatting!$J27),"")</f>
        <v/>
      </c>
      <c r="L110" s="467" t="str" cm="1">
        <f t="array" ref="L110">IFERROR(INDEX(Design!I$1:I$680,_Formatting!$J27),"")</f>
        <v/>
      </c>
      <c r="M110" s="467" t="str" cm="1">
        <f t="array" ref="M110">IFERROR(INDEX(Design!J$1:J$680,_Formatting!$J27),"")</f>
        <v/>
      </c>
      <c r="N110" s="467" t="str" cm="1">
        <f t="array" ref="N110">IFERROR(INDEX(Design!K$1:K$680,_Formatting!$J27),"")</f>
        <v/>
      </c>
      <c r="O110" s="467" t="str" cm="1">
        <f t="array" ref="O110">IFERROR(INDEX(Design!L$1:L$680,_Formatting!$J27),"")</f>
        <v/>
      </c>
      <c r="P110" s="467" t="str" cm="1">
        <f t="array" ref="P110">IFERROR(INDEX(Design!Q$1:Q$680,_Formatting!$J27),"")</f>
        <v/>
      </c>
    </row>
    <row r="111" spans="2:16" x14ac:dyDescent="0.25">
      <c r="B111" s="374"/>
      <c r="C111" s="467" t="str" cm="1">
        <f t="array" ref="C111">IFERROR(INDEX(Design!B$1:B$680,_Formatting!$J28),"")</f>
        <v/>
      </c>
      <c r="D111" s="467" t="str" cm="1">
        <f t="array" ref="D111">IFERROR(INDEX(Design!C$1:C$680,_Formatting!$J28),"")</f>
        <v/>
      </c>
      <c r="E111" s="467" t="str" cm="1">
        <f t="array" ref="E111">IFERROR(INDEX(Design!D$1:D$680,_Formatting!$J28),"")</f>
        <v/>
      </c>
      <c r="F111" s="467"/>
      <c r="G111" s="482" t="str" cm="1">
        <f t="array" ref="G111">IFERROR(INDEX(Design!E$1:E$680,_Formatting!$J28),"")</f>
        <v/>
      </c>
      <c r="H111" s="467"/>
      <c r="I111" s="467" t="str" cm="1">
        <f t="array" ref="I111">IFERROR(INDEX(Design!F$1:F$680,_Formatting!$J28),"")</f>
        <v/>
      </c>
      <c r="J111" s="467" t="str" cm="1">
        <f t="array" ref="J111">IFERROR(INDEX(Design!G$1:G$680,_Formatting!$J28),"")</f>
        <v/>
      </c>
      <c r="K111" s="483" t="str" cm="1">
        <f t="array" ref="K111">IFERROR(INDEX(Design!H$1:H$680,_Formatting!$J28),"")</f>
        <v/>
      </c>
      <c r="L111" s="467" t="str" cm="1">
        <f t="array" ref="L111">IFERROR(INDEX(Design!I$1:I$680,_Formatting!$J28),"")</f>
        <v/>
      </c>
      <c r="M111" s="467" t="str" cm="1">
        <f t="array" ref="M111">IFERROR(INDEX(Design!J$1:J$680,_Formatting!$J28),"")</f>
        <v/>
      </c>
      <c r="N111" s="467" t="str" cm="1">
        <f t="array" ref="N111">IFERROR(INDEX(Design!K$1:K$680,_Formatting!$J28),"")</f>
        <v/>
      </c>
      <c r="O111" s="467" t="str" cm="1">
        <f t="array" ref="O111">IFERROR(INDEX(Design!L$1:L$680,_Formatting!$J28),"")</f>
        <v/>
      </c>
      <c r="P111" s="467" t="str" cm="1">
        <f t="array" ref="P111">IFERROR(INDEX(Design!Q$1:Q$680,_Formatting!$J28),"")</f>
        <v/>
      </c>
    </row>
    <row r="112" spans="2:16" x14ac:dyDescent="0.25">
      <c r="B112" s="374"/>
      <c r="C112" s="467" t="str" cm="1">
        <f t="array" ref="C112">IFERROR(INDEX(Design!B$1:B$680,_Formatting!$J29),"")</f>
        <v/>
      </c>
      <c r="D112" s="467" t="str" cm="1">
        <f t="array" ref="D112">IFERROR(INDEX(Design!C$1:C$680,_Formatting!$J29),"")</f>
        <v/>
      </c>
      <c r="E112" s="467" t="str" cm="1">
        <f t="array" ref="E112">IFERROR(INDEX(Design!D$1:D$680,_Formatting!$J29),"")</f>
        <v/>
      </c>
      <c r="F112" s="467"/>
      <c r="G112" s="482" t="str" cm="1">
        <f t="array" ref="G112">IFERROR(INDEX(Design!E$1:E$680,_Formatting!$J29),"")</f>
        <v/>
      </c>
      <c r="H112" s="467"/>
      <c r="I112" s="467" t="str" cm="1">
        <f t="array" ref="I112">IFERROR(INDEX(Design!F$1:F$680,_Formatting!$J29),"")</f>
        <v/>
      </c>
      <c r="J112" s="467" t="str" cm="1">
        <f t="array" ref="J112">IFERROR(INDEX(Design!G$1:G$680,_Formatting!$J29),"")</f>
        <v/>
      </c>
      <c r="K112" s="483" t="str" cm="1">
        <f t="array" ref="K112">IFERROR(INDEX(Design!H$1:H$680,_Formatting!$J29),"")</f>
        <v/>
      </c>
      <c r="L112" s="467" t="str" cm="1">
        <f t="array" ref="L112">IFERROR(INDEX(Design!I$1:I$680,_Formatting!$J29),"")</f>
        <v/>
      </c>
      <c r="M112" s="467" t="str" cm="1">
        <f t="array" ref="M112">IFERROR(INDEX(Design!J$1:J$680,_Formatting!$J29),"")</f>
        <v/>
      </c>
      <c r="N112" s="467" t="str" cm="1">
        <f t="array" ref="N112">IFERROR(INDEX(Design!K$1:K$680,_Formatting!$J29),"")</f>
        <v/>
      </c>
      <c r="O112" s="467" t="str" cm="1">
        <f t="array" ref="O112">IFERROR(INDEX(Design!L$1:L$680,_Formatting!$J29),"")</f>
        <v/>
      </c>
      <c r="P112" s="467" t="str" cm="1">
        <f t="array" ref="P112">IFERROR(INDEX(Design!Q$1:Q$680,_Formatting!$J29),"")</f>
        <v/>
      </c>
    </row>
    <row r="113" spans="2:16" x14ac:dyDescent="0.25">
      <c r="B113" s="374"/>
      <c r="C113" s="467" t="str" cm="1">
        <f t="array" ref="C113">IFERROR(INDEX(Design!B$1:B$680,_Formatting!$J30),"")</f>
        <v/>
      </c>
      <c r="D113" s="467" t="str" cm="1">
        <f t="array" ref="D113">IFERROR(INDEX(Design!C$1:C$680,_Formatting!$J30),"")</f>
        <v/>
      </c>
      <c r="E113" s="467" t="str" cm="1">
        <f t="array" ref="E113">IFERROR(INDEX(Design!D$1:D$680,_Formatting!$J30),"")</f>
        <v/>
      </c>
      <c r="F113" s="467"/>
      <c r="G113" s="482" t="str" cm="1">
        <f t="array" ref="G113">IFERROR(INDEX(Design!E$1:E$680,_Formatting!$J30),"")</f>
        <v/>
      </c>
      <c r="H113" s="467"/>
      <c r="I113" s="467" t="str" cm="1">
        <f t="array" ref="I113">IFERROR(INDEX(Design!F$1:F$680,_Formatting!$J30),"")</f>
        <v/>
      </c>
      <c r="J113" s="467" t="str" cm="1">
        <f t="array" ref="J113">IFERROR(INDEX(Design!G$1:G$680,_Formatting!$J30),"")</f>
        <v/>
      </c>
      <c r="K113" s="483" t="str" cm="1">
        <f t="array" ref="K113">IFERROR(INDEX(Design!H$1:H$680,_Formatting!$J30),"")</f>
        <v/>
      </c>
      <c r="L113" s="467" t="str" cm="1">
        <f t="array" ref="L113">IFERROR(INDEX(Design!I$1:I$680,_Formatting!$J30),"")</f>
        <v/>
      </c>
      <c r="M113" s="467" t="str" cm="1">
        <f t="array" ref="M113">IFERROR(INDEX(Design!J$1:J$680,_Formatting!$J30),"")</f>
        <v/>
      </c>
      <c r="N113" s="467" t="str" cm="1">
        <f t="array" ref="N113">IFERROR(INDEX(Design!K$1:K$680,_Formatting!$J30),"")</f>
        <v/>
      </c>
      <c r="O113" s="467" t="str" cm="1">
        <f t="array" ref="O113">IFERROR(INDEX(Design!L$1:L$680,_Formatting!$J30),"")</f>
        <v/>
      </c>
      <c r="P113" s="467" t="str" cm="1">
        <f t="array" ref="P113">IFERROR(INDEX(Design!Q$1:Q$680,_Formatting!$J30),"")</f>
        <v/>
      </c>
    </row>
    <row r="114" spans="2:16" x14ac:dyDescent="0.25">
      <c r="B114" s="374"/>
      <c r="C114" s="467" t="str" cm="1">
        <f t="array" ref="C114">IFERROR(INDEX(Design!B$1:B$680,_Formatting!$J31),"")</f>
        <v/>
      </c>
      <c r="D114" s="467" t="str" cm="1">
        <f t="array" ref="D114">IFERROR(INDEX(Design!C$1:C$680,_Formatting!$J31),"")</f>
        <v/>
      </c>
      <c r="E114" s="467" t="str" cm="1">
        <f t="array" ref="E114">IFERROR(INDEX(Design!D$1:D$680,_Formatting!$J31),"")</f>
        <v/>
      </c>
      <c r="F114" s="467"/>
      <c r="G114" s="482" t="str" cm="1">
        <f t="array" ref="G114">IFERROR(INDEX(Design!E$1:E$680,_Formatting!$J31),"")</f>
        <v/>
      </c>
      <c r="H114" s="467"/>
      <c r="I114" s="467" t="str" cm="1">
        <f t="array" ref="I114">IFERROR(INDEX(Design!F$1:F$680,_Formatting!$J31),"")</f>
        <v/>
      </c>
      <c r="J114" s="467" t="str" cm="1">
        <f t="array" ref="J114">IFERROR(INDEX(Design!G$1:G$680,_Formatting!$J31),"")</f>
        <v/>
      </c>
      <c r="K114" s="483" t="str" cm="1">
        <f t="array" ref="K114">IFERROR(INDEX(Design!H$1:H$680,_Formatting!$J31),"")</f>
        <v/>
      </c>
      <c r="L114" s="467" t="str" cm="1">
        <f t="array" ref="L114">IFERROR(INDEX(Design!I$1:I$680,_Formatting!$J31),"")</f>
        <v/>
      </c>
      <c r="M114" s="467" t="str" cm="1">
        <f t="array" ref="M114">IFERROR(INDEX(Design!J$1:J$680,_Formatting!$J31),"")</f>
        <v/>
      </c>
      <c r="N114" s="467" t="str" cm="1">
        <f t="array" ref="N114">IFERROR(INDEX(Design!K$1:K$680,_Formatting!$J31),"")</f>
        <v/>
      </c>
      <c r="O114" s="467" t="str" cm="1">
        <f t="array" ref="O114">IFERROR(INDEX(Design!L$1:L$680,_Formatting!$J31),"")</f>
        <v/>
      </c>
      <c r="P114" s="467" t="str" cm="1">
        <f t="array" ref="P114">IFERROR(INDEX(Design!Q$1:Q$680,_Formatting!$J31),"")</f>
        <v/>
      </c>
    </row>
    <row r="115" spans="2:16" x14ac:dyDescent="0.25">
      <c r="B115" s="374"/>
      <c r="C115" s="467" t="str" cm="1">
        <f t="array" ref="C115">IFERROR(INDEX(Design!B$1:B$680,_Formatting!$J32),"")</f>
        <v/>
      </c>
      <c r="D115" s="467" t="str" cm="1">
        <f t="array" ref="D115">IFERROR(INDEX(Design!C$1:C$680,_Formatting!$J32),"")</f>
        <v/>
      </c>
      <c r="E115" s="467" t="str" cm="1">
        <f t="array" ref="E115">IFERROR(INDEX(Design!D$1:D$680,_Formatting!$J32),"")</f>
        <v/>
      </c>
      <c r="F115" s="467"/>
      <c r="G115" s="482" t="str" cm="1">
        <f t="array" ref="G115">IFERROR(INDEX(Design!E$1:E$680,_Formatting!$J32),"")</f>
        <v/>
      </c>
      <c r="H115" s="467"/>
      <c r="I115" s="467" t="str" cm="1">
        <f t="array" ref="I115">IFERROR(INDEX(Design!F$1:F$680,_Formatting!$J32),"")</f>
        <v/>
      </c>
      <c r="J115" s="467" t="str" cm="1">
        <f t="array" ref="J115">IFERROR(INDEX(Design!G$1:G$680,_Formatting!$J32),"")</f>
        <v/>
      </c>
      <c r="K115" s="483" t="str" cm="1">
        <f t="array" ref="K115">IFERROR(INDEX(Design!H$1:H$680,_Formatting!$J32),"")</f>
        <v/>
      </c>
      <c r="L115" s="467" t="str" cm="1">
        <f t="array" ref="L115">IFERROR(INDEX(Design!I$1:I$680,_Formatting!$J32),"")</f>
        <v/>
      </c>
      <c r="M115" s="467" t="str" cm="1">
        <f t="array" ref="M115">IFERROR(INDEX(Design!J$1:J$680,_Formatting!$J32),"")</f>
        <v/>
      </c>
      <c r="N115" s="467" t="str" cm="1">
        <f t="array" ref="N115">IFERROR(INDEX(Design!K$1:K$680,_Formatting!$J32),"")</f>
        <v/>
      </c>
      <c r="O115" s="467" t="str" cm="1">
        <f t="array" ref="O115">IFERROR(INDEX(Design!L$1:L$680,_Formatting!$J32),"")</f>
        <v/>
      </c>
      <c r="P115" s="467" t="str" cm="1">
        <f t="array" ref="P115">IFERROR(INDEX(Design!Q$1:Q$680,_Formatting!$J32),"")</f>
        <v/>
      </c>
    </row>
    <row r="116" spans="2:16" x14ac:dyDescent="0.25">
      <c r="B116" s="374"/>
      <c r="C116" s="467" t="str" cm="1">
        <f t="array" ref="C116">IFERROR(INDEX(Design!B$1:B$680,_Formatting!$J33),"")</f>
        <v/>
      </c>
      <c r="D116" s="467" t="str" cm="1">
        <f t="array" ref="D116">IFERROR(INDEX(Design!C$1:C$680,_Formatting!$J33),"")</f>
        <v/>
      </c>
      <c r="E116" s="467" t="str" cm="1">
        <f t="array" ref="E116">IFERROR(INDEX(Design!D$1:D$680,_Formatting!$J33),"")</f>
        <v/>
      </c>
      <c r="F116" s="467"/>
      <c r="G116" s="482" t="str" cm="1">
        <f t="array" ref="G116">IFERROR(INDEX(Design!E$1:E$680,_Formatting!$J33),"")</f>
        <v/>
      </c>
      <c r="H116" s="467"/>
      <c r="I116" s="467" t="str" cm="1">
        <f t="array" ref="I116">IFERROR(INDEX(Design!F$1:F$680,_Formatting!$J33),"")</f>
        <v/>
      </c>
      <c r="J116" s="467" t="str" cm="1">
        <f t="array" ref="J116">IFERROR(INDEX(Design!G$1:G$680,_Formatting!$J33),"")</f>
        <v/>
      </c>
      <c r="K116" s="483" t="str" cm="1">
        <f t="array" ref="K116">IFERROR(INDEX(Design!H$1:H$680,_Formatting!$J33),"")</f>
        <v/>
      </c>
      <c r="L116" s="467" t="str" cm="1">
        <f t="array" ref="L116">IFERROR(INDEX(Design!I$1:I$680,_Formatting!$J33),"")</f>
        <v/>
      </c>
      <c r="M116" s="467" t="str" cm="1">
        <f t="array" ref="M116">IFERROR(INDEX(Design!J$1:J$680,_Formatting!$J33),"")</f>
        <v/>
      </c>
      <c r="N116" s="467" t="str" cm="1">
        <f t="array" ref="N116">IFERROR(INDEX(Design!K$1:K$680,_Formatting!$J33),"")</f>
        <v/>
      </c>
      <c r="O116" s="467" t="str" cm="1">
        <f t="array" ref="O116">IFERROR(INDEX(Design!L$1:L$680,_Formatting!$J33),"")</f>
        <v/>
      </c>
      <c r="P116" s="467" t="str" cm="1">
        <f t="array" ref="P116">IFERROR(INDEX(Design!Q$1:Q$680,_Formatting!$J33),"")</f>
        <v/>
      </c>
    </row>
    <row r="117" spans="2:16" x14ac:dyDescent="0.25">
      <c r="B117" s="374"/>
      <c r="C117" s="467" t="str" cm="1">
        <f t="array" ref="C117">IFERROR(INDEX(Design!B$1:B$680,_Formatting!$J34),"")</f>
        <v/>
      </c>
      <c r="D117" s="467" t="str" cm="1">
        <f t="array" ref="D117">IFERROR(INDEX(Design!C$1:C$680,_Formatting!$J34),"")</f>
        <v/>
      </c>
      <c r="E117" s="467" t="str" cm="1">
        <f t="array" ref="E117">IFERROR(INDEX(Design!D$1:D$680,_Formatting!$J34),"")</f>
        <v/>
      </c>
      <c r="F117" s="467"/>
      <c r="G117" s="482" t="str" cm="1">
        <f t="array" ref="G117">IFERROR(INDEX(Design!E$1:E$680,_Formatting!$J34),"")</f>
        <v/>
      </c>
      <c r="H117" s="467"/>
      <c r="I117" s="467" t="str" cm="1">
        <f t="array" ref="I117">IFERROR(INDEX(Design!F$1:F$680,_Formatting!$J34),"")</f>
        <v/>
      </c>
      <c r="J117" s="467" t="str" cm="1">
        <f t="array" ref="J117">IFERROR(INDEX(Design!G$1:G$680,_Formatting!$J34),"")</f>
        <v/>
      </c>
      <c r="K117" s="483" t="str" cm="1">
        <f t="array" ref="K117">IFERROR(INDEX(Design!H$1:H$680,_Formatting!$J34),"")</f>
        <v/>
      </c>
      <c r="L117" s="467" t="str" cm="1">
        <f t="array" ref="L117">IFERROR(INDEX(Design!I$1:I$680,_Formatting!$J34),"")</f>
        <v/>
      </c>
      <c r="M117" s="467" t="str" cm="1">
        <f t="array" ref="M117">IFERROR(INDEX(Design!J$1:J$680,_Formatting!$J34),"")</f>
        <v/>
      </c>
      <c r="N117" s="467" t="str" cm="1">
        <f t="array" ref="N117">IFERROR(INDEX(Design!K$1:K$680,_Formatting!$J34),"")</f>
        <v/>
      </c>
      <c r="O117" s="467" t="str" cm="1">
        <f t="array" ref="O117">IFERROR(INDEX(Design!L$1:L$680,_Formatting!$J34),"")</f>
        <v/>
      </c>
      <c r="P117" s="467" t="str" cm="1">
        <f t="array" ref="P117">IFERROR(INDEX(Design!Q$1:Q$680,_Formatting!$J34),"")</f>
        <v/>
      </c>
    </row>
    <row r="118" spans="2:16" x14ac:dyDescent="0.25">
      <c r="B118" s="374"/>
      <c r="C118" s="467" t="str" cm="1">
        <f t="array" ref="C118">IFERROR(INDEX(Design!B$1:B$680,_Formatting!$J35),"")</f>
        <v/>
      </c>
      <c r="D118" s="467" t="str" cm="1">
        <f t="array" ref="D118">IFERROR(INDEX(Design!C$1:C$680,_Formatting!$J35),"")</f>
        <v/>
      </c>
      <c r="E118" s="467" t="str" cm="1">
        <f t="array" ref="E118">IFERROR(INDEX(Design!D$1:D$680,_Formatting!$J35),"")</f>
        <v/>
      </c>
      <c r="F118" s="467"/>
      <c r="G118" s="482" t="str" cm="1">
        <f t="array" ref="G118">IFERROR(INDEX(Design!E$1:E$680,_Formatting!$J35),"")</f>
        <v/>
      </c>
      <c r="H118" s="467"/>
      <c r="I118" s="467" t="str" cm="1">
        <f t="array" ref="I118">IFERROR(INDEX(Design!F$1:F$680,_Formatting!$J35),"")</f>
        <v/>
      </c>
      <c r="J118" s="467" t="str" cm="1">
        <f t="array" ref="J118">IFERROR(INDEX(Design!G$1:G$680,_Formatting!$J35),"")</f>
        <v/>
      </c>
      <c r="K118" s="483" t="str" cm="1">
        <f t="array" ref="K118">IFERROR(INDEX(Design!H$1:H$680,_Formatting!$J35),"")</f>
        <v/>
      </c>
      <c r="L118" s="467" t="str" cm="1">
        <f t="array" ref="L118">IFERROR(INDEX(Design!I$1:I$680,_Formatting!$J35),"")</f>
        <v/>
      </c>
      <c r="M118" s="467" t="str" cm="1">
        <f t="array" ref="M118">IFERROR(INDEX(Design!J$1:J$680,_Formatting!$J35),"")</f>
        <v/>
      </c>
      <c r="N118" s="467" t="str" cm="1">
        <f t="array" ref="N118">IFERROR(INDEX(Design!K$1:K$680,_Formatting!$J35),"")</f>
        <v/>
      </c>
      <c r="O118" s="467" t="str" cm="1">
        <f t="array" ref="O118">IFERROR(INDEX(Design!L$1:L$680,_Formatting!$J35),"")</f>
        <v/>
      </c>
      <c r="P118" s="467" t="str" cm="1">
        <f t="array" ref="P118">IFERROR(INDEX(Design!Q$1:Q$680,_Formatting!$J35),"")</f>
        <v/>
      </c>
    </row>
    <row r="119" spans="2:16" x14ac:dyDescent="0.25">
      <c r="B119" s="374"/>
      <c r="C119" s="467" t="str" cm="1">
        <f t="array" ref="C119">IFERROR(INDEX(Design!B$1:B$680,_Formatting!$J36),"")</f>
        <v/>
      </c>
      <c r="D119" s="467" t="str" cm="1">
        <f t="array" ref="D119">IFERROR(INDEX(Design!C$1:C$680,_Formatting!$J36),"")</f>
        <v/>
      </c>
      <c r="E119" s="467" t="str" cm="1">
        <f t="array" ref="E119">IFERROR(INDEX(Design!D$1:D$680,_Formatting!$J36),"")</f>
        <v/>
      </c>
      <c r="F119" s="467"/>
      <c r="G119" s="482" t="str" cm="1">
        <f t="array" ref="G119">IFERROR(INDEX(Design!E$1:E$680,_Formatting!$J36),"")</f>
        <v/>
      </c>
      <c r="H119" s="467"/>
      <c r="I119" s="467" t="str" cm="1">
        <f t="array" ref="I119">IFERROR(INDEX(Design!F$1:F$680,_Formatting!$J36),"")</f>
        <v/>
      </c>
      <c r="J119" s="467" t="str" cm="1">
        <f t="array" ref="J119">IFERROR(INDEX(Design!G$1:G$680,_Formatting!$J36),"")</f>
        <v/>
      </c>
      <c r="K119" s="483" t="str" cm="1">
        <f t="array" ref="K119">IFERROR(INDEX(Design!H$1:H$680,_Formatting!$J36),"")</f>
        <v/>
      </c>
      <c r="L119" s="467" t="str" cm="1">
        <f t="array" ref="L119">IFERROR(INDEX(Design!I$1:I$680,_Formatting!$J36),"")</f>
        <v/>
      </c>
      <c r="M119" s="467" t="str" cm="1">
        <f t="array" ref="M119">IFERROR(INDEX(Design!J$1:J$680,_Formatting!$J36),"")</f>
        <v/>
      </c>
      <c r="N119" s="467" t="str" cm="1">
        <f t="array" ref="N119">IFERROR(INDEX(Design!K$1:K$680,_Formatting!$J36),"")</f>
        <v/>
      </c>
      <c r="O119" s="467" t="str" cm="1">
        <f t="array" ref="O119">IFERROR(INDEX(Design!L$1:L$680,_Formatting!$J36),"")</f>
        <v/>
      </c>
      <c r="P119" s="467" t="str" cm="1">
        <f t="array" ref="P119">IFERROR(INDEX(Design!Q$1:Q$680,_Formatting!$J36),"")</f>
        <v/>
      </c>
    </row>
    <row r="120" spans="2:16" x14ac:dyDescent="0.25">
      <c r="B120" s="374"/>
      <c r="C120" s="467" t="str" cm="1">
        <f t="array" ref="C120">IFERROR(INDEX(Design!B$1:B$680,_Formatting!$J37),"")</f>
        <v/>
      </c>
      <c r="D120" s="467" t="str" cm="1">
        <f t="array" ref="D120">IFERROR(INDEX(Design!C$1:C$680,_Formatting!$J37),"")</f>
        <v/>
      </c>
      <c r="E120" s="467" t="str" cm="1">
        <f t="array" ref="E120">IFERROR(INDEX(Design!D$1:D$680,_Formatting!$J37),"")</f>
        <v/>
      </c>
      <c r="F120" s="467"/>
      <c r="G120" s="482" t="str" cm="1">
        <f t="array" ref="G120">IFERROR(INDEX(Design!E$1:E$680,_Formatting!$J37),"")</f>
        <v/>
      </c>
      <c r="H120" s="467"/>
      <c r="I120" s="467" t="str" cm="1">
        <f t="array" ref="I120">IFERROR(INDEX(Design!F$1:F$680,_Formatting!$J37),"")</f>
        <v/>
      </c>
      <c r="J120" s="467" t="str" cm="1">
        <f t="array" ref="J120">IFERROR(INDEX(Design!G$1:G$680,_Formatting!$J37),"")</f>
        <v/>
      </c>
      <c r="K120" s="483" t="str" cm="1">
        <f t="array" ref="K120">IFERROR(INDEX(Design!H$1:H$680,_Formatting!$J37),"")</f>
        <v/>
      </c>
      <c r="L120" s="467" t="str" cm="1">
        <f t="array" ref="L120">IFERROR(INDEX(Design!I$1:I$680,_Formatting!$J37),"")</f>
        <v/>
      </c>
      <c r="M120" s="467" t="str" cm="1">
        <f t="array" ref="M120">IFERROR(INDEX(Design!J$1:J$680,_Formatting!$J37),"")</f>
        <v/>
      </c>
      <c r="N120" s="467" t="str" cm="1">
        <f t="array" ref="N120">IFERROR(INDEX(Design!K$1:K$680,_Formatting!$J37),"")</f>
        <v/>
      </c>
      <c r="O120" s="467" t="str" cm="1">
        <f t="array" ref="O120">IFERROR(INDEX(Design!L$1:L$680,_Formatting!$J37),"")</f>
        <v/>
      </c>
      <c r="P120" s="467" t="str" cm="1">
        <f t="array" ref="P120">IFERROR(INDEX(Design!Q$1:Q$680,_Formatting!$J37),"")</f>
        <v/>
      </c>
    </row>
    <row r="121" spans="2:16" x14ac:dyDescent="0.25">
      <c r="B121" s="374"/>
      <c r="C121" s="467" t="str" cm="1">
        <f t="array" ref="C121">IFERROR(INDEX(Design!B$1:B$680,_Formatting!$J38),"")</f>
        <v/>
      </c>
      <c r="D121" s="467" t="str" cm="1">
        <f t="array" ref="D121">IFERROR(INDEX(Design!C$1:C$680,_Formatting!$J38),"")</f>
        <v/>
      </c>
      <c r="E121" s="467" t="str" cm="1">
        <f t="array" ref="E121">IFERROR(INDEX(Design!D$1:D$680,_Formatting!$J38),"")</f>
        <v/>
      </c>
      <c r="F121" s="467"/>
      <c r="G121" s="482" t="str" cm="1">
        <f t="array" ref="G121">IFERROR(INDEX(Design!E$1:E$680,_Formatting!$J38),"")</f>
        <v/>
      </c>
      <c r="H121" s="467"/>
      <c r="I121" s="467" t="str" cm="1">
        <f t="array" ref="I121">IFERROR(INDEX(Design!F$1:F$680,_Formatting!$J38),"")</f>
        <v/>
      </c>
      <c r="J121" s="467" t="str" cm="1">
        <f t="array" ref="J121">IFERROR(INDEX(Design!G$1:G$680,_Formatting!$J38),"")</f>
        <v/>
      </c>
      <c r="K121" s="483" t="str" cm="1">
        <f t="array" ref="K121">IFERROR(INDEX(Design!H$1:H$680,_Formatting!$J38),"")</f>
        <v/>
      </c>
      <c r="L121" s="467" t="str" cm="1">
        <f t="array" ref="L121">IFERROR(INDEX(Design!I$1:I$680,_Formatting!$J38),"")</f>
        <v/>
      </c>
      <c r="M121" s="467" t="str" cm="1">
        <f t="array" ref="M121">IFERROR(INDEX(Design!J$1:J$680,_Formatting!$J38),"")</f>
        <v/>
      </c>
      <c r="N121" s="467" t="str" cm="1">
        <f t="array" ref="N121">IFERROR(INDEX(Design!K$1:K$680,_Formatting!$J38),"")</f>
        <v/>
      </c>
      <c r="O121" s="467" t="str" cm="1">
        <f t="array" ref="O121">IFERROR(INDEX(Design!L$1:L$680,_Formatting!$J38),"")</f>
        <v/>
      </c>
      <c r="P121" s="467" t="str" cm="1">
        <f t="array" ref="P121">IFERROR(INDEX(Design!Q$1:Q$680,_Formatting!$J38),"")</f>
        <v/>
      </c>
    </row>
    <row r="122" spans="2:16" x14ac:dyDescent="0.25">
      <c r="B122" s="374"/>
      <c r="C122" s="467" t="str" cm="1">
        <f t="array" ref="C122">IFERROR(INDEX(Design!B$1:B$680,_Formatting!$J39),"")</f>
        <v/>
      </c>
      <c r="D122" s="467" t="str" cm="1">
        <f t="array" ref="D122">IFERROR(INDEX(Design!C$1:C$680,_Formatting!$J39),"")</f>
        <v/>
      </c>
      <c r="E122" s="467" t="str" cm="1">
        <f t="array" ref="E122">IFERROR(INDEX(Design!D$1:D$680,_Formatting!$J39),"")</f>
        <v/>
      </c>
      <c r="F122" s="467"/>
      <c r="G122" s="482" t="str" cm="1">
        <f t="array" ref="G122">IFERROR(INDEX(Design!E$1:E$680,_Formatting!$J39),"")</f>
        <v/>
      </c>
      <c r="H122" s="467"/>
      <c r="I122" s="467" t="str" cm="1">
        <f t="array" ref="I122">IFERROR(INDEX(Design!F$1:F$680,_Formatting!$J39),"")</f>
        <v/>
      </c>
      <c r="J122" s="467" t="str" cm="1">
        <f t="array" ref="J122">IFERROR(INDEX(Design!G$1:G$680,_Formatting!$J39),"")</f>
        <v/>
      </c>
      <c r="K122" s="483" t="str" cm="1">
        <f t="array" ref="K122">IFERROR(INDEX(Design!H$1:H$680,_Formatting!$J39),"")</f>
        <v/>
      </c>
      <c r="L122" s="467" t="str" cm="1">
        <f t="array" ref="L122">IFERROR(INDEX(Design!I$1:I$680,_Formatting!$J39),"")</f>
        <v/>
      </c>
      <c r="M122" s="467" t="str" cm="1">
        <f t="array" ref="M122">IFERROR(INDEX(Design!J$1:J$680,_Formatting!$J39),"")</f>
        <v/>
      </c>
      <c r="N122" s="467" t="str" cm="1">
        <f t="array" ref="N122">IFERROR(INDEX(Design!K$1:K$680,_Formatting!$J39),"")</f>
        <v/>
      </c>
      <c r="O122" s="467" t="str" cm="1">
        <f t="array" ref="O122">IFERROR(INDEX(Design!L$1:L$680,_Formatting!$J39),"")</f>
        <v/>
      </c>
      <c r="P122" s="467" t="str" cm="1">
        <f t="array" ref="P122">IFERROR(INDEX(Design!Q$1:Q$680,_Formatting!$J39),"")</f>
        <v/>
      </c>
    </row>
    <row r="123" spans="2:16" x14ac:dyDescent="0.25">
      <c r="B123" s="374"/>
      <c r="C123" s="467" t="str" cm="1">
        <f t="array" ref="C123">IFERROR(INDEX(Design!B$1:B$680,_Formatting!$J40),"")</f>
        <v/>
      </c>
      <c r="D123" s="467" t="str" cm="1">
        <f t="array" ref="D123">IFERROR(INDEX(Design!C$1:C$680,_Formatting!$J40),"")</f>
        <v/>
      </c>
      <c r="E123" s="467" t="str" cm="1">
        <f t="array" ref="E123">IFERROR(INDEX(Design!D$1:D$680,_Formatting!$J40),"")</f>
        <v/>
      </c>
      <c r="F123" s="467"/>
      <c r="G123" s="482" t="str" cm="1">
        <f t="array" ref="G123">IFERROR(INDEX(Design!E$1:E$680,_Formatting!$J40),"")</f>
        <v/>
      </c>
      <c r="H123" s="467"/>
      <c r="I123" s="467" t="str" cm="1">
        <f t="array" ref="I123">IFERROR(INDEX(Design!F$1:F$680,_Formatting!$J40),"")</f>
        <v/>
      </c>
      <c r="J123" s="467" t="str" cm="1">
        <f t="array" ref="J123">IFERROR(INDEX(Design!G$1:G$680,_Formatting!$J40),"")</f>
        <v/>
      </c>
      <c r="K123" s="483" t="str" cm="1">
        <f t="array" ref="K123">IFERROR(INDEX(Design!H$1:H$680,_Formatting!$J40),"")</f>
        <v/>
      </c>
      <c r="L123" s="467" t="str" cm="1">
        <f t="array" ref="L123">IFERROR(INDEX(Design!I$1:I$680,_Formatting!$J40),"")</f>
        <v/>
      </c>
      <c r="M123" s="467" t="str" cm="1">
        <f t="array" ref="M123">IFERROR(INDEX(Design!J$1:J$680,_Formatting!$J40),"")</f>
        <v/>
      </c>
      <c r="N123" s="467" t="str" cm="1">
        <f t="array" ref="N123">IFERROR(INDEX(Design!K$1:K$680,_Formatting!$J40),"")</f>
        <v/>
      </c>
      <c r="O123" s="467" t="str" cm="1">
        <f t="array" ref="O123">IFERROR(INDEX(Design!L$1:L$680,_Formatting!$J40),"")</f>
        <v/>
      </c>
      <c r="P123" s="467" t="str" cm="1">
        <f t="array" ref="P123">IFERROR(INDEX(Design!Q$1:Q$680,_Formatting!$J40),"")</f>
        <v/>
      </c>
    </row>
    <row r="124" spans="2:16" x14ac:dyDescent="0.25">
      <c r="B124" s="374"/>
      <c r="C124" s="467" t="str" cm="1">
        <f t="array" ref="C124">IFERROR(INDEX(Design!B$1:B$680,_Formatting!$J41),"")</f>
        <v/>
      </c>
      <c r="D124" s="467" t="str" cm="1">
        <f t="array" ref="D124">IFERROR(INDEX(Design!C$1:C$680,_Formatting!$J41),"")</f>
        <v/>
      </c>
      <c r="E124" s="467" t="str" cm="1">
        <f t="array" ref="E124">IFERROR(INDEX(Design!D$1:D$680,_Formatting!$J41),"")</f>
        <v/>
      </c>
      <c r="F124" s="467"/>
      <c r="G124" s="482" t="str" cm="1">
        <f t="array" ref="G124">IFERROR(INDEX(Design!E$1:E$680,_Formatting!$J41),"")</f>
        <v/>
      </c>
      <c r="H124" s="467"/>
      <c r="I124" s="467" t="str" cm="1">
        <f t="array" ref="I124">IFERROR(INDEX(Design!F$1:F$680,_Formatting!$J41),"")</f>
        <v/>
      </c>
      <c r="J124" s="467" t="str" cm="1">
        <f t="array" ref="J124">IFERROR(INDEX(Design!G$1:G$680,_Formatting!$J41),"")</f>
        <v/>
      </c>
      <c r="K124" s="483" t="str" cm="1">
        <f t="array" ref="K124">IFERROR(INDEX(Design!H$1:H$680,_Formatting!$J41),"")</f>
        <v/>
      </c>
      <c r="L124" s="467" t="str" cm="1">
        <f t="array" ref="L124">IFERROR(INDEX(Design!I$1:I$680,_Formatting!$J41),"")</f>
        <v/>
      </c>
      <c r="M124" s="467" t="str" cm="1">
        <f t="array" ref="M124">IFERROR(INDEX(Design!J$1:J$680,_Formatting!$J41),"")</f>
        <v/>
      </c>
      <c r="N124" s="467" t="str" cm="1">
        <f t="array" ref="N124">IFERROR(INDEX(Design!K$1:K$680,_Formatting!$J41),"")</f>
        <v/>
      </c>
      <c r="O124" s="467" t="str" cm="1">
        <f t="array" ref="O124">IFERROR(INDEX(Design!L$1:L$680,_Formatting!$J41),"")</f>
        <v/>
      </c>
      <c r="P124" s="467" t="str" cm="1">
        <f t="array" ref="P124">IFERROR(INDEX(Design!Q$1:Q$680,_Formatting!$J41),"")</f>
        <v/>
      </c>
    </row>
    <row r="125" spans="2:16" x14ac:dyDescent="0.25">
      <c r="B125" s="374"/>
      <c r="C125" s="467" t="str" cm="1">
        <f t="array" ref="C125">IFERROR(INDEX(Design!B$1:B$680,_Formatting!$J42),"")</f>
        <v/>
      </c>
      <c r="D125" s="467" t="str" cm="1">
        <f t="array" ref="D125">IFERROR(INDEX(Design!C$1:C$680,_Formatting!$J42),"")</f>
        <v/>
      </c>
      <c r="E125" s="467" t="str" cm="1">
        <f t="array" ref="E125">IFERROR(INDEX(Design!D$1:D$680,_Formatting!$J42),"")</f>
        <v/>
      </c>
      <c r="F125" s="467"/>
      <c r="G125" s="482" t="str" cm="1">
        <f t="array" ref="G125">IFERROR(INDEX(Design!E$1:E$680,_Formatting!$J42),"")</f>
        <v/>
      </c>
      <c r="H125" s="467"/>
      <c r="I125" s="467" t="str" cm="1">
        <f t="array" ref="I125">IFERROR(INDEX(Design!F$1:F$680,_Formatting!$J42),"")</f>
        <v/>
      </c>
      <c r="J125" s="467" t="str" cm="1">
        <f t="array" ref="J125">IFERROR(INDEX(Design!G$1:G$680,_Formatting!$J42),"")</f>
        <v/>
      </c>
      <c r="K125" s="483" t="str" cm="1">
        <f t="array" ref="K125">IFERROR(INDEX(Design!H$1:H$680,_Formatting!$J42),"")</f>
        <v/>
      </c>
      <c r="L125" s="467" t="str" cm="1">
        <f t="array" ref="L125">IFERROR(INDEX(Design!I$1:I$680,_Formatting!$J42),"")</f>
        <v/>
      </c>
      <c r="M125" s="467" t="str" cm="1">
        <f t="array" ref="M125">IFERROR(INDEX(Design!J$1:J$680,_Formatting!$J42),"")</f>
        <v/>
      </c>
      <c r="N125" s="467" t="str" cm="1">
        <f t="array" ref="N125">IFERROR(INDEX(Design!K$1:K$680,_Formatting!$J42),"")</f>
        <v/>
      </c>
      <c r="O125" s="467" t="str" cm="1">
        <f t="array" ref="O125">IFERROR(INDEX(Design!L$1:L$680,_Formatting!$J42),"")</f>
        <v/>
      </c>
      <c r="P125" s="467" t="str" cm="1">
        <f t="array" ref="P125">IFERROR(INDEX(Design!Q$1:Q$680,_Formatting!$J42),"")</f>
        <v/>
      </c>
    </row>
    <row r="126" spans="2:16" x14ac:dyDescent="0.25">
      <c r="B126" s="374"/>
      <c r="C126" s="467" t="str" cm="1">
        <f t="array" ref="C126">IFERROR(INDEX(Design!B$1:B$680,_Formatting!$J43),"")</f>
        <v/>
      </c>
      <c r="D126" s="467" t="str" cm="1">
        <f t="array" ref="D126">IFERROR(INDEX(Design!C$1:C$680,_Formatting!$J43),"")</f>
        <v/>
      </c>
      <c r="E126" s="467" t="str" cm="1">
        <f t="array" ref="E126">IFERROR(INDEX(Design!D$1:D$680,_Formatting!$J43),"")</f>
        <v/>
      </c>
      <c r="F126" s="467"/>
      <c r="G126" s="482" t="str" cm="1">
        <f t="array" ref="G126">IFERROR(INDEX(Design!E$1:E$680,_Formatting!$J43),"")</f>
        <v/>
      </c>
      <c r="H126" s="467"/>
      <c r="I126" s="467" t="str" cm="1">
        <f t="array" ref="I126">IFERROR(INDEX(Design!F$1:F$680,_Formatting!$J43),"")</f>
        <v/>
      </c>
      <c r="J126" s="467" t="str" cm="1">
        <f t="array" ref="J126">IFERROR(INDEX(Design!G$1:G$680,_Formatting!$J43),"")</f>
        <v/>
      </c>
      <c r="K126" s="483" t="str" cm="1">
        <f t="array" ref="K126">IFERROR(INDEX(Design!H$1:H$680,_Formatting!$J43),"")</f>
        <v/>
      </c>
      <c r="L126" s="467" t="str" cm="1">
        <f t="array" ref="L126">IFERROR(INDEX(Design!I$1:I$680,_Formatting!$J43),"")</f>
        <v/>
      </c>
      <c r="M126" s="467" t="str" cm="1">
        <f t="array" ref="M126">IFERROR(INDEX(Design!J$1:J$680,_Formatting!$J43),"")</f>
        <v/>
      </c>
      <c r="N126" s="467" t="str" cm="1">
        <f t="array" ref="N126">IFERROR(INDEX(Design!K$1:K$680,_Formatting!$J43),"")</f>
        <v/>
      </c>
      <c r="O126" s="467" t="str" cm="1">
        <f t="array" ref="O126">IFERROR(INDEX(Design!L$1:L$680,_Formatting!$J43),"")</f>
        <v/>
      </c>
      <c r="P126" s="467" t="str" cm="1">
        <f t="array" ref="P126">IFERROR(INDEX(Design!Q$1:Q$680,_Formatting!$J43),"")</f>
        <v/>
      </c>
    </row>
    <row r="127" spans="2:16" x14ac:dyDescent="0.25">
      <c r="B127" s="374"/>
      <c r="C127" s="467" t="str" cm="1">
        <f t="array" ref="C127">IFERROR(INDEX(Design!B$1:B$680,_Formatting!$J44),"")</f>
        <v/>
      </c>
      <c r="D127" s="467" t="str" cm="1">
        <f t="array" ref="D127">IFERROR(INDEX(Design!C$1:C$680,_Formatting!$J44),"")</f>
        <v/>
      </c>
      <c r="E127" s="467" t="str" cm="1">
        <f t="array" ref="E127">IFERROR(INDEX(Design!D$1:D$680,_Formatting!$J44),"")</f>
        <v/>
      </c>
      <c r="F127" s="467"/>
      <c r="G127" s="482" t="str" cm="1">
        <f t="array" ref="G127">IFERROR(INDEX(Design!E$1:E$680,_Formatting!$J44),"")</f>
        <v/>
      </c>
      <c r="H127" s="467"/>
      <c r="I127" s="467" t="str" cm="1">
        <f t="array" ref="I127">IFERROR(INDEX(Design!F$1:F$680,_Formatting!$J44),"")</f>
        <v/>
      </c>
      <c r="J127" s="467" t="str" cm="1">
        <f t="array" ref="J127">IFERROR(INDEX(Design!G$1:G$680,_Formatting!$J44),"")</f>
        <v/>
      </c>
      <c r="K127" s="483" t="str" cm="1">
        <f t="array" ref="K127">IFERROR(INDEX(Design!H$1:H$680,_Formatting!$J44),"")</f>
        <v/>
      </c>
      <c r="L127" s="467" t="str" cm="1">
        <f t="array" ref="L127">IFERROR(INDEX(Design!I$1:I$680,_Formatting!$J44),"")</f>
        <v/>
      </c>
      <c r="M127" s="467" t="str" cm="1">
        <f t="array" ref="M127">IFERROR(INDEX(Design!J$1:J$680,_Formatting!$J44),"")</f>
        <v/>
      </c>
      <c r="N127" s="467" t="str" cm="1">
        <f t="array" ref="N127">IFERROR(INDEX(Design!K$1:K$680,_Formatting!$J44),"")</f>
        <v/>
      </c>
      <c r="O127" s="467" t="str" cm="1">
        <f t="array" ref="O127">IFERROR(INDEX(Design!L$1:L$680,_Formatting!$J44),"")</f>
        <v/>
      </c>
      <c r="P127" s="467" t="str" cm="1">
        <f t="array" ref="P127">IFERROR(INDEX(Design!Q$1:Q$680,_Formatting!$J44),"")</f>
        <v/>
      </c>
    </row>
    <row r="128" spans="2:16" x14ac:dyDescent="0.25">
      <c r="B128" s="374"/>
      <c r="C128" s="467" t="str" cm="1">
        <f t="array" ref="C128">IFERROR(INDEX(Design!B$1:B$680,_Formatting!$J45),"")</f>
        <v/>
      </c>
      <c r="D128" s="467" t="str" cm="1">
        <f t="array" ref="D128">IFERROR(INDEX(Design!C$1:C$680,_Formatting!$J45),"")</f>
        <v/>
      </c>
      <c r="E128" s="467" t="str" cm="1">
        <f t="array" ref="E128">IFERROR(INDEX(Design!D$1:D$680,_Formatting!$J45),"")</f>
        <v/>
      </c>
      <c r="F128" s="467"/>
      <c r="G128" s="482" t="str" cm="1">
        <f t="array" ref="G128">IFERROR(INDEX(Design!E$1:E$680,_Formatting!$J45),"")</f>
        <v/>
      </c>
      <c r="H128" s="467"/>
      <c r="I128" s="467" t="str" cm="1">
        <f t="array" ref="I128">IFERROR(INDEX(Design!F$1:F$680,_Formatting!$J45),"")</f>
        <v/>
      </c>
      <c r="J128" s="467" t="str" cm="1">
        <f t="array" ref="J128">IFERROR(INDEX(Design!G$1:G$680,_Formatting!$J45),"")</f>
        <v/>
      </c>
      <c r="K128" s="483" t="str" cm="1">
        <f t="array" ref="K128">IFERROR(INDEX(Design!H$1:H$680,_Formatting!$J45),"")</f>
        <v/>
      </c>
      <c r="L128" s="467" t="str" cm="1">
        <f t="array" ref="L128">IFERROR(INDEX(Design!I$1:I$680,_Formatting!$J45),"")</f>
        <v/>
      </c>
      <c r="M128" s="467" t="str" cm="1">
        <f t="array" ref="M128">IFERROR(INDEX(Design!J$1:J$680,_Formatting!$J45),"")</f>
        <v/>
      </c>
      <c r="N128" s="467" t="str" cm="1">
        <f t="array" ref="N128">IFERROR(INDEX(Design!K$1:K$680,_Formatting!$J45),"")</f>
        <v/>
      </c>
      <c r="O128" s="467" t="str" cm="1">
        <f t="array" ref="O128">IFERROR(INDEX(Design!L$1:L$680,_Formatting!$J45),"")</f>
        <v/>
      </c>
      <c r="P128" s="467" t="str" cm="1">
        <f t="array" ref="P128">IFERROR(INDEX(Design!Q$1:Q$680,_Formatting!$J45),"")</f>
        <v/>
      </c>
    </row>
    <row r="129" spans="3:16" x14ac:dyDescent="0.25">
      <c r="C129" s="467" t="str" cm="1">
        <f t="array" ref="C129">IFERROR(INDEX(Design!B$1:B$680,_Formatting!$J46),"")</f>
        <v/>
      </c>
      <c r="D129" s="467" t="str" cm="1">
        <f t="array" ref="D129">IFERROR(INDEX(Design!C$1:C$680,_Formatting!$J46),"")</f>
        <v/>
      </c>
      <c r="E129" s="467" t="str" cm="1">
        <f t="array" ref="E129">IFERROR(INDEX(Design!D$1:D$680,_Formatting!$J46),"")</f>
        <v/>
      </c>
      <c r="F129" s="467"/>
      <c r="G129" s="482" t="str" cm="1">
        <f t="array" ref="G129">IFERROR(INDEX(Design!E$1:E$680,_Formatting!$J46),"")</f>
        <v/>
      </c>
      <c r="H129" s="467"/>
      <c r="I129" s="467" t="str" cm="1">
        <f t="array" ref="I129">IFERROR(INDEX(Design!F$1:F$680,_Formatting!$J46),"")</f>
        <v/>
      </c>
      <c r="J129" s="467" t="str" cm="1">
        <f t="array" ref="J129">IFERROR(INDEX(Design!G$1:G$680,_Formatting!$J46),"")</f>
        <v/>
      </c>
      <c r="K129" s="483" t="str" cm="1">
        <f t="array" ref="K129">IFERROR(INDEX(Design!H$1:H$680,_Formatting!$J46),"")</f>
        <v/>
      </c>
      <c r="L129" s="467" t="str" cm="1">
        <f t="array" ref="L129">IFERROR(INDEX(Design!I$1:I$680,_Formatting!$J46),"")</f>
        <v/>
      </c>
      <c r="M129" s="467" t="str" cm="1">
        <f t="array" ref="M129">IFERROR(INDEX(Design!J$1:J$680,_Formatting!$J46),"")</f>
        <v/>
      </c>
      <c r="N129" s="467" t="str" cm="1">
        <f t="array" ref="N129">IFERROR(INDEX(Design!K$1:K$680,_Formatting!$J46),"")</f>
        <v/>
      </c>
      <c r="O129" s="467" t="str" cm="1">
        <f t="array" ref="O129">IFERROR(INDEX(Design!L$1:L$680,_Formatting!$J46),"")</f>
        <v/>
      </c>
      <c r="P129" s="467" t="str" cm="1">
        <f t="array" ref="P129">IFERROR(INDEX(Design!Q$1:Q$680,_Formatting!$J46),"")</f>
        <v/>
      </c>
    </row>
    <row r="130" spans="3:16" x14ac:dyDescent="0.25">
      <c r="C130" s="467" t="str" cm="1">
        <f t="array" ref="C130">IFERROR(INDEX(Design!B$1:B$680,_Formatting!$J47),"")</f>
        <v/>
      </c>
      <c r="D130" s="467" t="str" cm="1">
        <f t="array" ref="D130">IFERROR(INDEX(Design!C$1:C$680,_Formatting!$J47),"")</f>
        <v/>
      </c>
      <c r="E130" s="467" t="str" cm="1">
        <f t="array" ref="E130">IFERROR(INDEX(Design!D$1:D$680,_Formatting!$J47),"")</f>
        <v/>
      </c>
      <c r="F130" s="467"/>
      <c r="G130" s="482" t="str" cm="1">
        <f t="array" ref="G130">IFERROR(INDEX(Design!E$1:E$680,_Formatting!$J47),"")</f>
        <v/>
      </c>
      <c r="H130" s="467"/>
      <c r="I130" s="467" t="str" cm="1">
        <f t="array" ref="I130">IFERROR(INDEX(Design!F$1:F$680,_Formatting!$J47),"")</f>
        <v/>
      </c>
      <c r="J130" s="467" t="str" cm="1">
        <f t="array" ref="J130">IFERROR(INDEX(Design!G$1:G$680,_Formatting!$J47),"")</f>
        <v/>
      </c>
      <c r="K130" s="483" t="str" cm="1">
        <f t="array" ref="K130">IFERROR(INDEX(Design!H$1:H$680,_Formatting!$J47),"")</f>
        <v/>
      </c>
      <c r="L130" s="467" t="str" cm="1">
        <f t="array" ref="L130">IFERROR(INDEX(Design!I$1:I$680,_Formatting!$J47),"")</f>
        <v/>
      </c>
      <c r="M130" s="467" t="str" cm="1">
        <f t="array" ref="M130">IFERROR(INDEX(Design!J$1:J$680,_Formatting!$J47),"")</f>
        <v/>
      </c>
      <c r="N130" s="467" t="str" cm="1">
        <f t="array" ref="N130">IFERROR(INDEX(Design!K$1:K$680,_Formatting!$J47),"")</f>
        <v/>
      </c>
      <c r="O130" s="467" t="str" cm="1">
        <f t="array" ref="O130">IFERROR(INDEX(Design!L$1:L$680,_Formatting!$J47),"")</f>
        <v/>
      </c>
      <c r="P130" s="467" t="str" cm="1">
        <f t="array" ref="P130">IFERROR(INDEX(Design!Q$1:Q$680,_Formatting!$J47),"")</f>
        <v/>
      </c>
    </row>
    <row r="131" spans="3:16" x14ac:dyDescent="0.25">
      <c r="C131" s="467" t="str" cm="1">
        <f t="array" ref="C131">IFERROR(INDEX(Design!B$1:B$680,_Formatting!$J48),"")</f>
        <v/>
      </c>
      <c r="D131" s="467" t="str" cm="1">
        <f t="array" ref="D131">IFERROR(INDEX(Design!C$1:C$680,_Formatting!$J48),"")</f>
        <v/>
      </c>
      <c r="E131" s="467" t="str" cm="1">
        <f t="array" ref="E131">IFERROR(INDEX(Design!D$1:D$680,_Formatting!$J48),"")</f>
        <v/>
      </c>
      <c r="F131" s="467"/>
      <c r="G131" s="482" t="str" cm="1">
        <f t="array" ref="G131">IFERROR(INDEX(Design!E$1:E$680,_Formatting!$J48),"")</f>
        <v/>
      </c>
      <c r="H131" s="467"/>
      <c r="I131" s="467" t="str" cm="1">
        <f t="array" ref="I131">IFERROR(INDEX(Design!F$1:F$680,_Formatting!$J48),"")</f>
        <v/>
      </c>
      <c r="J131" s="467" t="str" cm="1">
        <f t="array" ref="J131">IFERROR(INDEX(Design!G$1:G$680,_Formatting!$J48),"")</f>
        <v/>
      </c>
      <c r="K131" s="483" t="str" cm="1">
        <f t="array" ref="K131">IFERROR(INDEX(Design!H$1:H$680,_Formatting!$J48),"")</f>
        <v/>
      </c>
      <c r="L131" s="467" t="str" cm="1">
        <f t="array" ref="L131">IFERROR(INDEX(Design!I$1:I$680,_Formatting!$J48),"")</f>
        <v/>
      </c>
      <c r="M131" s="467" t="str" cm="1">
        <f t="array" ref="M131">IFERROR(INDEX(Design!J$1:J$680,_Formatting!$J48),"")</f>
        <v/>
      </c>
      <c r="N131" s="467" t="str" cm="1">
        <f t="array" ref="N131">IFERROR(INDEX(Design!K$1:K$680,_Formatting!$J48),"")</f>
        <v/>
      </c>
      <c r="O131" s="467" t="str" cm="1">
        <f t="array" ref="O131">IFERROR(INDEX(Design!L$1:L$680,_Formatting!$J48),"")</f>
        <v/>
      </c>
      <c r="P131" s="467" t="str" cm="1">
        <f t="array" ref="P131">IFERROR(INDEX(Design!Q$1:Q$680,_Formatting!$J48),"")</f>
        <v/>
      </c>
    </row>
    <row r="132" spans="3:16" x14ac:dyDescent="0.25">
      <c r="C132" s="467" t="str" cm="1">
        <f t="array" ref="C132">IFERROR(INDEX(Design!B$1:B$680,_Formatting!$J49),"")</f>
        <v/>
      </c>
      <c r="D132" s="467" t="str" cm="1">
        <f t="array" ref="D132">IFERROR(INDEX(Design!C$1:C$680,_Formatting!$J49),"")</f>
        <v/>
      </c>
      <c r="E132" s="467" t="str" cm="1">
        <f t="array" ref="E132">IFERROR(INDEX(Design!D$1:D$680,_Formatting!$J49),"")</f>
        <v/>
      </c>
      <c r="F132" s="467"/>
      <c r="G132" s="482" t="str" cm="1">
        <f t="array" ref="G132">IFERROR(INDEX(Design!E$1:E$680,_Formatting!$J49),"")</f>
        <v/>
      </c>
      <c r="H132" s="467"/>
      <c r="I132" s="467" t="str" cm="1">
        <f t="array" ref="I132">IFERROR(INDEX(Design!F$1:F$680,_Formatting!$J49),"")</f>
        <v/>
      </c>
      <c r="J132" s="467" t="str" cm="1">
        <f t="array" ref="J132">IFERROR(INDEX(Design!G$1:G$680,_Formatting!$J49),"")</f>
        <v/>
      </c>
      <c r="K132" s="483" t="str" cm="1">
        <f t="array" ref="K132">IFERROR(INDEX(Design!H$1:H$680,_Formatting!$J49),"")</f>
        <v/>
      </c>
      <c r="L132" s="467" t="str" cm="1">
        <f t="array" ref="L132">IFERROR(INDEX(Design!I$1:I$680,_Formatting!$J49),"")</f>
        <v/>
      </c>
      <c r="M132" s="467" t="str" cm="1">
        <f t="array" ref="M132">IFERROR(INDEX(Design!J$1:J$680,_Formatting!$J49),"")</f>
        <v/>
      </c>
      <c r="N132" s="467" t="str" cm="1">
        <f t="array" ref="N132">IFERROR(INDEX(Design!K$1:K$680,_Formatting!$J49),"")</f>
        <v/>
      </c>
      <c r="O132" s="467" t="str" cm="1">
        <f t="array" ref="O132">IFERROR(INDEX(Design!L$1:L$680,_Formatting!$J49),"")</f>
        <v/>
      </c>
      <c r="P132" s="467" t="str" cm="1">
        <f t="array" ref="P132">IFERROR(INDEX(Design!Q$1:Q$680,_Formatting!$J49),"")</f>
        <v/>
      </c>
    </row>
    <row r="133" spans="3:16" x14ac:dyDescent="0.25">
      <c r="C133" s="467" t="str" cm="1">
        <f t="array" ref="C133">IFERROR(INDEX(Design!B$1:B$680,_Formatting!$J50),"")</f>
        <v/>
      </c>
      <c r="D133" s="467" t="str" cm="1">
        <f t="array" ref="D133">IFERROR(INDEX(Design!C$1:C$680,_Formatting!$J50),"")</f>
        <v/>
      </c>
      <c r="E133" s="467" t="str" cm="1">
        <f t="array" ref="E133">IFERROR(INDEX(Design!D$1:D$680,_Formatting!$J50),"")</f>
        <v/>
      </c>
      <c r="F133" s="467"/>
      <c r="G133" s="482" t="str" cm="1">
        <f t="array" ref="G133">IFERROR(INDEX(Design!E$1:E$680,_Formatting!$J50),"")</f>
        <v/>
      </c>
      <c r="H133" s="467"/>
      <c r="I133" s="467" t="str" cm="1">
        <f t="array" ref="I133">IFERROR(INDEX(Design!F$1:F$680,_Formatting!$J50),"")</f>
        <v/>
      </c>
      <c r="J133" s="467" t="str" cm="1">
        <f t="array" ref="J133">IFERROR(INDEX(Design!G$1:G$680,_Formatting!$J50),"")</f>
        <v/>
      </c>
      <c r="K133" s="483" t="str" cm="1">
        <f t="array" ref="K133">IFERROR(INDEX(Design!H$1:H$680,_Formatting!$J50),"")</f>
        <v/>
      </c>
      <c r="L133" s="467" t="str" cm="1">
        <f t="array" ref="L133">IFERROR(INDEX(Design!I$1:I$680,_Formatting!$J50),"")</f>
        <v/>
      </c>
      <c r="M133" s="467" t="str" cm="1">
        <f t="array" ref="M133">IFERROR(INDEX(Design!J$1:J$680,_Formatting!$J50),"")</f>
        <v/>
      </c>
      <c r="N133" s="467" t="str" cm="1">
        <f t="array" ref="N133">IFERROR(INDEX(Design!K$1:K$680,_Formatting!$J50),"")</f>
        <v/>
      </c>
      <c r="O133" s="467" t="str" cm="1">
        <f t="array" ref="O133">IFERROR(INDEX(Design!L$1:L$680,_Formatting!$J50),"")</f>
        <v/>
      </c>
      <c r="P133" s="467" t="str" cm="1">
        <f t="array" ref="P133">IFERROR(INDEX(Design!Q$1:Q$680,_Formatting!$J50),"")</f>
        <v/>
      </c>
    </row>
    <row r="134" spans="3:16" x14ac:dyDescent="0.25">
      <c r="C134" s="467" t="str" cm="1">
        <f t="array" ref="C134">IFERROR(INDEX(Design!B$1:B$680,_Formatting!$J51),"")</f>
        <v/>
      </c>
      <c r="D134" s="467" t="str" cm="1">
        <f t="array" ref="D134">IFERROR(INDEX(Design!C$1:C$680,_Formatting!$J51),"")</f>
        <v/>
      </c>
      <c r="E134" s="467" t="str" cm="1">
        <f t="array" ref="E134">IFERROR(INDEX(Design!D$1:D$680,_Formatting!$J51),"")</f>
        <v/>
      </c>
      <c r="F134" s="467"/>
      <c r="G134" s="482" t="str" cm="1">
        <f t="array" ref="G134">IFERROR(INDEX(Design!E$1:E$680,_Formatting!$J51),"")</f>
        <v/>
      </c>
      <c r="H134" s="467"/>
      <c r="I134" s="467" t="str" cm="1">
        <f t="array" ref="I134">IFERROR(INDEX(Design!F$1:F$680,_Formatting!$J51),"")</f>
        <v/>
      </c>
      <c r="J134" s="467" t="str" cm="1">
        <f t="array" ref="J134">IFERROR(INDEX(Design!G$1:G$680,_Formatting!$J51),"")</f>
        <v/>
      </c>
      <c r="K134" s="483" t="str" cm="1">
        <f t="array" ref="K134">IFERROR(INDEX(Design!H$1:H$680,_Formatting!$J51),"")</f>
        <v/>
      </c>
      <c r="L134" s="467" t="str" cm="1">
        <f t="array" ref="L134">IFERROR(INDEX(Design!I$1:I$680,_Formatting!$J51),"")</f>
        <v/>
      </c>
      <c r="M134" s="467" t="str" cm="1">
        <f t="array" ref="M134">IFERROR(INDEX(Design!J$1:J$680,_Formatting!$J51),"")</f>
        <v/>
      </c>
      <c r="N134" s="467" t="str" cm="1">
        <f t="array" ref="N134">IFERROR(INDEX(Design!K$1:K$680,_Formatting!$J51),"")</f>
        <v/>
      </c>
      <c r="O134" s="467" t="str" cm="1">
        <f t="array" ref="O134">IFERROR(INDEX(Design!L$1:L$680,_Formatting!$J51),"")</f>
        <v/>
      </c>
      <c r="P134" s="467" t="str" cm="1">
        <f t="array" ref="P134">IFERROR(INDEX(Design!Q$1:Q$680,_Formatting!$J51),"")</f>
        <v/>
      </c>
    </row>
    <row r="135" spans="3:16" x14ac:dyDescent="0.25">
      <c r="C135" s="467" t="str" cm="1">
        <f t="array" ref="C135">IFERROR(INDEX(Design!B$1:B$680,_Formatting!$J52),"")</f>
        <v/>
      </c>
      <c r="D135" s="467" t="str" cm="1">
        <f t="array" ref="D135">IFERROR(INDEX(Design!C$1:C$680,_Formatting!$J52),"")</f>
        <v/>
      </c>
      <c r="E135" s="467" t="str" cm="1">
        <f t="array" ref="E135">IFERROR(INDEX(Design!D$1:D$680,_Formatting!$J52),"")</f>
        <v/>
      </c>
      <c r="F135" s="467"/>
      <c r="G135" s="482" t="str" cm="1">
        <f t="array" ref="G135">IFERROR(INDEX(Design!E$1:E$680,_Formatting!$J52),"")</f>
        <v/>
      </c>
      <c r="H135" s="467"/>
      <c r="I135" s="467" t="str" cm="1">
        <f t="array" ref="I135">IFERROR(INDEX(Design!F$1:F$680,_Formatting!$J52),"")</f>
        <v/>
      </c>
      <c r="J135" s="467" t="str" cm="1">
        <f t="array" ref="J135">IFERROR(INDEX(Design!G$1:G$680,_Formatting!$J52),"")</f>
        <v/>
      </c>
      <c r="K135" s="483" t="str" cm="1">
        <f t="array" ref="K135">IFERROR(INDEX(Design!H$1:H$680,_Formatting!$J52),"")</f>
        <v/>
      </c>
      <c r="L135" s="467" t="str" cm="1">
        <f t="array" ref="L135">IFERROR(INDEX(Design!I$1:I$680,_Formatting!$J52),"")</f>
        <v/>
      </c>
      <c r="M135" s="467" t="str" cm="1">
        <f t="array" ref="M135">IFERROR(INDEX(Design!J$1:J$680,_Formatting!$J52),"")</f>
        <v/>
      </c>
      <c r="N135" s="467" t="str" cm="1">
        <f t="array" ref="N135">IFERROR(INDEX(Design!K$1:K$680,_Formatting!$J52),"")</f>
        <v/>
      </c>
      <c r="O135" s="467" t="str" cm="1">
        <f t="array" ref="O135">IFERROR(INDEX(Design!L$1:L$680,_Formatting!$J52),"")</f>
        <v/>
      </c>
      <c r="P135" s="467" t="str" cm="1">
        <f t="array" ref="P135">IFERROR(INDEX(Design!Q$1:Q$680,_Formatting!$J52),"")</f>
        <v/>
      </c>
    </row>
    <row r="136" spans="3:16" x14ac:dyDescent="0.25">
      <c r="C136" s="467" t="str" cm="1">
        <f t="array" ref="C136">IFERROR(INDEX(Design!B$1:B$680,_Formatting!$J53),"")</f>
        <v/>
      </c>
      <c r="D136" s="467" t="str" cm="1">
        <f t="array" ref="D136">IFERROR(INDEX(Design!C$1:C$680,_Formatting!$J53),"")</f>
        <v/>
      </c>
      <c r="E136" s="467" t="str" cm="1">
        <f t="array" ref="E136">IFERROR(INDEX(Design!D$1:D$680,_Formatting!$J53),"")</f>
        <v/>
      </c>
      <c r="F136" s="467"/>
      <c r="G136" s="482" t="str" cm="1">
        <f t="array" ref="G136">IFERROR(INDEX(Design!E$1:E$680,_Formatting!$J53),"")</f>
        <v/>
      </c>
      <c r="H136" s="467"/>
      <c r="I136" s="467" t="str" cm="1">
        <f t="array" ref="I136">IFERROR(INDEX(Design!F$1:F$680,_Formatting!$J53),"")</f>
        <v/>
      </c>
      <c r="J136" s="467" t="str" cm="1">
        <f t="array" ref="J136">IFERROR(INDEX(Design!G$1:G$680,_Formatting!$J53),"")</f>
        <v/>
      </c>
      <c r="K136" s="483" t="str" cm="1">
        <f t="array" ref="K136">IFERROR(INDEX(Design!H$1:H$680,_Formatting!$J53),"")</f>
        <v/>
      </c>
      <c r="L136" s="467" t="str" cm="1">
        <f t="array" ref="L136">IFERROR(INDEX(Design!I$1:I$680,_Formatting!$J53),"")</f>
        <v/>
      </c>
      <c r="M136" s="467" t="str" cm="1">
        <f t="array" ref="M136">IFERROR(INDEX(Design!J$1:J$680,_Formatting!$J53),"")</f>
        <v/>
      </c>
      <c r="N136" s="467" t="str" cm="1">
        <f t="array" ref="N136">IFERROR(INDEX(Design!K$1:K$680,_Formatting!$J53),"")</f>
        <v/>
      </c>
      <c r="O136" s="467" t="str" cm="1">
        <f t="array" ref="O136">IFERROR(INDEX(Design!L$1:L$680,_Formatting!$J53),"")</f>
        <v/>
      </c>
      <c r="P136" s="467" t="str" cm="1">
        <f t="array" ref="P136">IFERROR(INDEX(Design!Q$1:Q$680,_Formatting!$J53),"")</f>
        <v/>
      </c>
    </row>
    <row r="137" spans="3:16" x14ac:dyDescent="0.25">
      <c r="C137" s="467" t="str" cm="1">
        <f t="array" ref="C137">IFERROR(INDEX(Design!B$1:B$680,_Formatting!$J54),"")</f>
        <v/>
      </c>
      <c r="D137" s="467" t="str" cm="1">
        <f t="array" ref="D137">IFERROR(INDEX(Design!C$1:C$680,_Formatting!$J54),"")</f>
        <v/>
      </c>
      <c r="E137" s="467" t="str" cm="1">
        <f t="array" ref="E137">IFERROR(INDEX(Design!D$1:D$680,_Formatting!$J54),"")</f>
        <v/>
      </c>
      <c r="F137" s="467"/>
      <c r="G137" s="482" t="str" cm="1">
        <f t="array" ref="G137">IFERROR(INDEX(Design!E$1:E$680,_Formatting!$J54),"")</f>
        <v/>
      </c>
      <c r="H137" s="467"/>
      <c r="I137" s="467" t="str" cm="1">
        <f t="array" ref="I137">IFERROR(INDEX(Design!F$1:F$680,_Formatting!$J54),"")</f>
        <v/>
      </c>
      <c r="J137" s="467" t="str" cm="1">
        <f t="array" ref="J137">IFERROR(INDEX(Design!G$1:G$680,_Formatting!$J54),"")</f>
        <v/>
      </c>
      <c r="K137" s="483" t="str" cm="1">
        <f t="array" ref="K137">IFERROR(INDEX(Design!H$1:H$680,_Formatting!$J54),"")</f>
        <v/>
      </c>
      <c r="L137" s="467" t="str" cm="1">
        <f t="array" ref="L137">IFERROR(INDEX(Design!I$1:I$680,_Formatting!$J54),"")</f>
        <v/>
      </c>
      <c r="M137" s="467" t="str" cm="1">
        <f t="array" ref="M137">IFERROR(INDEX(Design!J$1:J$680,_Formatting!$J54),"")</f>
        <v/>
      </c>
      <c r="N137" s="467" t="str" cm="1">
        <f t="array" ref="N137">IFERROR(INDEX(Design!K$1:K$680,_Formatting!$J54),"")</f>
        <v/>
      </c>
      <c r="O137" s="467" t="str" cm="1">
        <f t="array" ref="O137">IFERROR(INDEX(Design!L$1:L$680,_Formatting!$J54),"")</f>
        <v/>
      </c>
      <c r="P137" s="467" t="str" cm="1">
        <f t="array" ref="P137">IFERROR(INDEX(Design!Q$1:Q$680,_Formatting!$J54),"")</f>
        <v/>
      </c>
    </row>
    <row r="138" spans="3:16" x14ac:dyDescent="0.25">
      <c r="C138" s="467" t="str" cm="1">
        <f t="array" ref="C138">IFERROR(INDEX(Design!B$1:B$680,_Formatting!$J55),"")</f>
        <v/>
      </c>
      <c r="D138" s="467" t="str" cm="1">
        <f t="array" ref="D138">IFERROR(INDEX(Design!C$1:C$680,_Formatting!$J55),"")</f>
        <v/>
      </c>
      <c r="E138" s="467" t="str" cm="1">
        <f t="array" ref="E138">IFERROR(INDEX(Design!D$1:D$680,_Formatting!$J55),"")</f>
        <v/>
      </c>
      <c r="F138" s="467"/>
      <c r="G138" s="482" t="str" cm="1">
        <f t="array" ref="G138">IFERROR(INDEX(Design!E$1:E$680,_Formatting!$J55),"")</f>
        <v/>
      </c>
      <c r="H138" s="467"/>
      <c r="I138" s="467" t="str" cm="1">
        <f t="array" ref="I138">IFERROR(INDEX(Design!F$1:F$680,_Formatting!$J55),"")</f>
        <v/>
      </c>
      <c r="J138" s="467" t="str" cm="1">
        <f t="array" ref="J138">IFERROR(INDEX(Design!G$1:G$680,_Formatting!$J55),"")</f>
        <v/>
      </c>
      <c r="K138" s="483" t="str" cm="1">
        <f t="array" ref="K138">IFERROR(INDEX(Design!H$1:H$680,_Formatting!$J55),"")</f>
        <v/>
      </c>
      <c r="L138" s="467" t="str" cm="1">
        <f t="array" ref="L138">IFERROR(INDEX(Design!I$1:I$680,_Formatting!$J55),"")</f>
        <v/>
      </c>
      <c r="M138" s="467" t="str" cm="1">
        <f t="array" ref="M138">IFERROR(INDEX(Design!J$1:J$680,_Formatting!$J55),"")</f>
        <v/>
      </c>
      <c r="N138" s="467" t="str" cm="1">
        <f t="array" ref="N138">IFERROR(INDEX(Design!K$1:K$680,_Formatting!$J55),"")</f>
        <v/>
      </c>
      <c r="O138" s="467" t="str" cm="1">
        <f t="array" ref="O138">IFERROR(INDEX(Design!L$1:L$680,_Formatting!$J55),"")</f>
        <v/>
      </c>
      <c r="P138" s="467" t="str" cm="1">
        <f t="array" ref="P138">IFERROR(INDEX(Design!Q$1:Q$680,_Formatting!$J55),"")</f>
        <v/>
      </c>
    </row>
    <row r="139" spans="3:16" x14ac:dyDescent="0.25">
      <c r="C139" s="467" t="str" cm="1">
        <f t="array" ref="C139">IFERROR(INDEX(Design!B$1:B$680,_Formatting!$J56),"")</f>
        <v/>
      </c>
      <c r="D139" s="467" t="str" cm="1">
        <f t="array" ref="D139">IFERROR(INDEX(Design!C$1:C$680,_Formatting!$J56),"")</f>
        <v/>
      </c>
      <c r="E139" s="467" t="str" cm="1">
        <f t="array" ref="E139">IFERROR(INDEX(Design!D$1:D$680,_Formatting!$J56),"")</f>
        <v/>
      </c>
      <c r="F139" s="467"/>
      <c r="G139" s="482" t="str" cm="1">
        <f t="array" ref="G139">IFERROR(INDEX(Design!E$1:E$680,_Formatting!$J56),"")</f>
        <v/>
      </c>
      <c r="H139" s="467"/>
      <c r="I139" s="467" t="str" cm="1">
        <f t="array" ref="I139">IFERROR(INDEX(Design!F$1:F$680,_Formatting!$J56),"")</f>
        <v/>
      </c>
      <c r="J139" s="467" t="str" cm="1">
        <f t="array" ref="J139">IFERROR(INDEX(Design!G$1:G$680,_Formatting!$J56),"")</f>
        <v/>
      </c>
      <c r="K139" s="483" t="str" cm="1">
        <f t="array" ref="K139">IFERROR(INDEX(Design!H$1:H$680,_Formatting!$J56),"")</f>
        <v/>
      </c>
      <c r="L139" s="467" t="str" cm="1">
        <f t="array" ref="L139">IFERROR(INDEX(Design!I$1:I$680,_Formatting!$J56),"")</f>
        <v/>
      </c>
      <c r="M139" s="467" t="str" cm="1">
        <f t="array" ref="M139">IFERROR(INDEX(Design!J$1:J$680,_Formatting!$J56),"")</f>
        <v/>
      </c>
      <c r="N139" s="467" t="str" cm="1">
        <f t="array" ref="N139">IFERROR(INDEX(Design!K$1:K$680,_Formatting!$J56),"")</f>
        <v/>
      </c>
      <c r="O139" s="467" t="str" cm="1">
        <f t="array" ref="O139">IFERROR(INDEX(Design!L$1:L$680,_Formatting!$J56),"")</f>
        <v/>
      </c>
      <c r="P139" s="467" t="str" cm="1">
        <f t="array" ref="P139">IFERROR(INDEX(Design!Q$1:Q$680,_Formatting!$J56),"")</f>
        <v/>
      </c>
    </row>
    <row r="140" spans="3:16" x14ac:dyDescent="0.25">
      <c r="C140" s="467" t="str" cm="1">
        <f t="array" ref="C140">IFERROR(INDEX(Design!B$1:B$680,_Formatting!$J57),"")</f>
        <v/>
      </c>
      <c r="D140" s="467" t="str" cm="1">
        <f t="array" ref="D140">IFERROR(INDEX(Design!C$1:C$680,_Formatting!$J57),"")</f>
        <v/>
      </c>
      <c r="E140" s="467" t="str" cm="1">
        <f t="array" ref="E140">IFERROR(INDEX(Design!D$1:D$680,_Formatting!$J57),"")</f>
        <v/>
      </c>
      <c r="F140" s="467"/>
      <c r="G140" s="482" t="str" cm="1">
        <f t="array" ref="G140">IFERROR(INDEX(Design!E$1:E$680,_Formatting!$J57),"")</f>
        <v/>
      </c>
      <c r="H140" s="467"/>
      <c r="I140" s="467" t="str" cm="1">
        <f t="array" ref="I140">IFERROR(INDEX(Design!F$1:F$680,_Formatting!$J57),"")</f>
        <v/>
      </c>
      <c r="J140" s="467" t="str" cm="1">
        <f t="array" ref="J140">IFERROR(INDEX(Design!G$1:G$680,_Formatting!$J57),"")</f>
        <v/>
      </c>
      <c r="K140" s="483" t="str" cm="1">
        <f t="array" ref="K140">IFERROR(INDEX(Design!H$1:H$680,_Formatting!$J57),"")</f>
        <v/>
      </c>
      <c r="L140" s="467" t="str" cm="1">
        <f t="array" ref="L140">IFERROR(INDEX(Design!I$1:I$680,_Formatting!$J57),"")</f>
        <v/>
      </c>
      <c r="M140" s="467" t="str" cm="1">
        <f t="array" ref="M140">IFERROR(INDEX(Design!J$1:J$680,_Formatting!$J57),"")</f>
        <v/>
      </c>
      <c r="N140" s="467" t="str" cm="1">
        <f t="array" ref="N140">IFERROR(INDEX(Design!K$1:K$680,_Formatting!$J57),"")</f>
        <v/>
      </c>
      <c r="O140" s="467" t="str" cm="1">
        <f t="array" ref="O140">IFERROR(INDEX(Design!L$1:L$680,_Formatting!$J57),"")</f>
        <v/>
      </c>
      <c r="P140" s="467" t="str" cm="1">
        <f t="array" ref="P140">IFERROR(INDEX(Design!Q$1:Q$680,_Formatting!$J57),"")</f>
        <v/>
      </c>
    </row>
    <row r="141" spans="3:16" x14ac:dyDescent="0.25">
      <c r="C141" s="467" t="str" cm="1">
        <f t="array" ref="C141">IFERROR(INDEX(Design!B$1:B$680,_Formatting!$J58),"")</f>
        <v/>
      </c>
      <c r="D141" s="467" t="str" cm="1">
        <f t="array" ref="D141">IFERROR(INDEX(Design!C$1:C$680,_Formatting!$J58),"")</f>
        <v/>
      </c>
      <c r="E141" s="467" t="str" cm="1">
        <f t="array" ref="E141">IFERROR(INDEX(Design!D$1:D$680,_Formatting!$J58),"")</f>
        <v/>
      </c>
      <c r="F141" s="467"/>
      <c r="G141" s="482" t="str" cm="1">
        <f t="array" ref="G141">IFERROR(INDEX(Design!E$1:E$680,_Formatting!$J58),"")</f>
        <v/>
      </c>
      <c r="H141" s="467"/>
      <c r="I141" s="467" t="str" cm="1">
        <f t="array" ref="I141">IFERROR(INDEX(Design!F$1:F$680,_Formatting!$J58),"")</f>
        <v/>
      </c>
      <c r="J141" s="467" t="str" cm="1">
        <f t="array" ref="J141">IFERROR(INDEX(Design!G$1:G$680,_Formatting!$J58),"")</f>
        <v/>
      </c>
      <c r="K141" s="483" t="str" cm="1">
        <f t="array" ref="K141">IFERROR(INDEX(Design!H$1:H$680,_Formatting!$J58),"")</f>
        <v/>
      </c>
      <c r="L141" s="467" t="str" cm="1">
        <f t="array" ref="L141">IFERROR(INDEX(Design!I$1:I$680,_Formatting!$J58),"")</f>
        <v/>
      </c>
      <c r="M141" s="467" t="str" cm="1">
        <f t="array" ref="M141">IFERROR(INDEX(Design!J$1:J$680,_Formatting!$J58),"")</f>
        <v/>
      </c>
      <c r="N141" s="467" t="str" cm="1">
        <f t="array" ref="N141">IFERROR(INDEX(Design!K$1:K$680,_Formatting!$J58),"")</f>
        <v/>
      </c>
      <c r="O141" s="467" t="str" cm="1">
        <f t="array" ref="O141">IFERROR(INDEX(Design!L$1:L$680,_Formatting!$J58),"")</f>
        <v/>
      </c>
      <c r="P141" s="467" t="str" cm="1">
        <f t="array" ref="P141">IFERROR(INDEX(Design!Q$1:Q$680,_Formatting!$J58),"")</f>
        <v/>
      </c>
    </row>
    <row r="142" spans="3:16" x14ac:dyDescent="0.25">
      <c r="C142" s="467" t="str" cm="1">
        <f t="array" ref="C142">IFERROR(INDEX(Design!B$1:B$680,_Formatting!$J59),"")</f>
        <v/>
      </c>
      <c r="D142" s="467" t="str" cm="1">
        <f t="array" ref="D142">IFERROR(INDEX(Design!C$1:C$680,_Formatting!$J59),"")</f>
        <v/>
      </c>
      <c r="E142" s="467" t="str" cm="1">
        <f t="array" ref="E142">IFERROR(INDEX(Design!D$1:D$680,_Formatting!$J59),"")</f>
        <v/>
      </c>
      <c r="F142" s="467"/>
      <c r="G142" s="482" t="str" cm="1">
        <f t="array" ref="G142">IFERROR(INDEX(Design!E$1:E$680,_Formatting!$J59),"")</f>
        <v/>
      </c>
      <c r="H142" s="467"/>
      <c r="I142" s="467" t="str" cm="1">
        <f t="array" ref="I142">IFERROR(INDEX(Design!F$1:F$680,_Formatting!$J59),"")</f>
        <v/>
      </c>
      <c r="J142" s="467" t="str" cm="1">
        <f t="array" ref="J142">IFERROR(INDEX(Design!G$1:G$680,_Formatting!$J59),"")</f>
        <v/>
      </c>
      <c r="K142" s="483" t="str" cm="1">
        <f t="array" ref="K142">IFERROR(INDEX(Design!H$1:H$680,_Formatting!$J59),"")</f>
        <v/>
      </c>
      <c r="L142" s="467" t="str" cm="1">
        <f t="array" ref="L142">IFERROR(INDEX(Design!I$1:I$680,_Formatting!$J59),"")</f>
        <v/>
      </c>
      <c r="M142" s="467" t="str" cm="1">
        <f t="array" ref="M142">IFERROR(INDEX(Design!J$1:J$680,_Formatting!$J59),"")</f>
        <v/>
      </c>
      <c r="N142" s="467" t="str" cm="1">
        <f t="array" ref="N142">IFERROR(INDEX(Design!K$1:K$680,_Formatting!$J59),"")</f>
        <v/>
      </c>
      <c r="O142" s="467" t="str" cm="1">
        <f t="array" ref="O142">IFERROR(INDEX(Design!L$1:L$680,_Formatting!$J59),"")</f>
        <v/>
      </c>
      <c r="P142" s="467" t="str" cm="1">
        <f t="array" ref="P142">IFERROR(INDEX(Design!Q$1:Q$680,_Formatting!$J59),"")</f>
        <v/>
      </c>
    </row>
    <row r="143" spans="3:16" x14ac:dyDescent="0.25">
      <c r="C143" s="467" t="str" cm="1">
        <f t="array" ref="C143">IFERROR(INDEX(Design!B$1:B$680,_Formatting!$J60),"")</f>
        <v/>
      </c>
      <c r="D143" s="467" t="str" cm="1">
        <f t="array" ref="D143">IFERROR(INDEX(Design!C$1:C$680,_Formatting!$J60),"")</f>
        <v/>
      </c>
      <c r="E143" s="467" t="str" cm="1">
        <f t="array" ref="E143">IFERROR(INDEX(Design!D$1:D$680,_Formatting!$J60),"")</f>
        <v/>
      </c>
      <c r="F143" s="467"/>
      <c r="G143" s="482" t="str" cm="1">
        <f t="array" ref="G143">IFERROR(INDEX(Design!E$1:E$680,_Formatting!$J60),"")</f>
        <v/>
      </c>
      <c r="H143" s="467"/>
      <c r="I143" s="467" t="str" cm="1">
        <f t="array" ref="I143">IFERROR(INDEX(Design!F$1:F$680,_Formatting!$J60),"")</f>
        <v/>
      </c>
      <c r="J143" s="467" t="str" cm="1">
        <f t="array" ref="J143">IFERROR(INDEX(Design!G$1:G$680,_Formatting!$J60),"")</f>
        <v/>
      </c>
      <c r="K143" s="483" t="str" cm="1">
        <f t="array" ref="K143">IFERROR(INDEX(Design!H$1:H$680,_Formatting!$J60),"")</f>
        <v/>
      </c>
      <c r="L143" s="467" t="str" cm="1">
        <f t="array" ref="L143">IFERROR(INDEX(Design!I$1:I$680,_Formatting!$J60),"")</f>
        <v/>
      </c>
      <c r="M143" s="467" t="str" cm="1">
        <f t="array" ref="M143">IFERROR(INDEX(Design!J$1:J$680,_Formatting!$J60),"")</f>
        <v/>
      </c>
      <c r="N143" s="467" t="str" cm="1">
        <f t="array" ref="N143">IFERROR(INDEX(Design!K$1:K$680,_Formatting!$J60),"")</f>
        <v/>
      </c>
      <c r="O143" s="467" t="str" cm="1">
        <f t="array" ref="O143">IFERROR(INDEX(Design!L$1:L$680,_Formatting!$J60),"")</f>
        <v/>
      </c>
      <c r="P143" s="467" t="str" cm="1">
        <f t="array" ref="P143">IFERROR(INDEX(Design!Q$1:Q$680,_Formatting!$J60),"")</f>
        <v/>
      </c>
    </row>
    <row r="144" spans="3:16" x14ac:dyDescent="0.25">
      <c r="C144" s="467" t="str" cm="1">
        <f t="array" ref="C144">IFERROR(INDEX(Design!B$1:B$680,_Formatting!$J61),"")</f>
        <v/>
      </c>
      <c r="D144" s="467" t="str" cm="1">
        <f t="array" ref="D144">IFERROR(INDEX(Design!C$1:C$680,_Formatting!$J61),"")</f>
        <v/>
      </c>
      <c r="E144" s="467" t="str" cm="1">
        <f t="array" ref="E144">IFERROR(INDEX(Design!D$1:D$680,_Formatting!$J61),"")</f>
        <v/>
      </c>
      <c r="F144" s="467"/>
      <c r="G144" s="482" t="str" cm="1">
        <f t="array" ref="G144">IFERROR(INDEX(Design!E$1:E$680,_Formatting!$J61),"")</f>
        <v/>
      </c>
      <c r="H144" s="467"/>
      <c r="I144" s="467" t="str" cm="1">
        <f t="array" ref="I144">IFERROR(INDEX(Design!F$1:F$680,_Formatting!$J61),"")</f>
        <v/>
      </c>
      <c r="J144" s="467" t="str" cm="1">
        <f t="array" ref="J144">IFERROR(INDEX(Design!G$1:G$680,_Formatting!$J61),"")</f>
        <v/>
      </c>
      <c r="K144" s="483" t="str" cm="1">
        <f t="array" ref="K144">IFERROR(INDEX(Design!H$1:H$680,_Formatting!$J61),"")</f>
        <v/>
      </c>
      <c r="L144" s="467" t="str" cm="1">
        <f t="array" ref="L144">IFERROR(INDEX(Design!I$1:I$680,_Formatting!$J61),"")</f>
        <v/>
      </c>
      <c r="M144" s="467" t="str" cm="1">
        <f t="array" ref="M144">IFERROR(INDEX(Design!J$1:J$680,_Formatting!$J61),"")</f>
        <v/>
      </c>
      <c r="N144" s="467" t="str" cm="1">
        <f t="array" ref="N144">IFERROR(INDEX(Design!K$1:K$680,_Formatting!$J61),"")</f>
        <v/>
      </c>
      <c r="O144" s="467" t="str" cm="1">
        <f t="array" ref="O144">IFERROR(INDEX(Design!L$1:L$680,_Formatting!$J61),"")</f>
        <v/>
      </c>
      <c r="P144" s="467" t="str" cm="1">
        <f t="array" ref="P144">IFERROR(INDEX(Design!Q$1:Q$680,_Formatting!$J61),"")</f>
        <v/>
      </c>
    </row>
    <row r="145" spans="3:16" x14ac:dyDescent="0.25">
      <c r="C145" s="467" t="str" cm="1">
        <f t="array" ref="C145">IFERROR(INDEX(Design!B$1:B$680,_Formatting!$J62),"")</f>
        <v/>
      </c>
      <c r="D145" s="467" t="str" cm="1">
        <f t="array" ref="D145">IFERROR(INDEX(Design!C$1:C$680,_Formatting!$J62),"")</f>
        <v/>
      </c>
      <c r="E145" s="467" t="str" cm="1">
        <f t="array" ref="E145">IFERROR(INDEX(Design!D$1:D$680,_Formatting!$J62),"")</f>
        <v/>
      </c>
      <c r="F145" s="467"/>
      <c r="G145" s="482" t="str" cm="1">
        <f t="array" ref="G145">IFERROR(INDEX(Design!E$1:E$680,_Formatting!$J62),"")</f>
        <v/>
      </c>
      <c r="H145" s="467"/>
      <c r="I145" s="467" t="str" cm="1">
        <f t="array" ref="I145">IFERROR(INDEX(Design!F$1:F$680,_Formatting!$J62),"")</f>
        <v/>
      </c>
      <c r="J145" s="467" t="str" cm="1">
        <f t="array" ref="J145">IFERROR(INDEX(Design!G$1:G$680,_Formatting!$J62),"")</f>
        <v/>
      </c>
      <c r="K145" s="483" t="str" cm="1">
        <f t="array" ref="K145">IFERROR(INDEX(Design!H$1:H$680,_Formatting!$J62),"")</f>
        <v/>
      </c>
      <c r="L145" s="467" t="str" cm="1">
        <f t="array" ref="L145">IFERROR(INDEX(Design!I$1:I$680,_Formatting!$J62),"")</f>
        <v/>
      </c>
      <c r="M145" s="467" t="str" cm="1">
        <f t="array" ref="M145">IFERROR(INDEX(Design!J$1:J$680,_Formatting!$J62),"")</f>
        <v/>
      </c>
      <c r="N145" s="467" t="str" cm="1">
        <f t="array" ref="N145">IFERROR(INDEX(Design!K$1:K$680,_Formatting!$J62),"")</f>
        <v/>
      </c>
      <c r="O145" s="467" t="str" cm="1">
        <f t="array" ref="O145">IFERROR(INDEX(Design!L$1:L$680,_Formatting!$J62),"")</f>
        <v/>
      </c>
      <c r="P145" s="467" t="str" cm="1">
        <f t="array" ref="P145">IFERROR(INDEX(Design!Q$1:Q$680,_Formatting!$J62),"")</f>
        <v/>
      </c>
    </row>
    <row r="146" spans="3:16" x14ac:dyDescent="0.25">
      <c r="C146" s="467" t="str" cm="1">
        <f t="array" ref="C146">IFERROR(INDEX(Design!B$1:B$680,_Formatting!$J63),"")</f>
        <v/>
      </c>
      <c r="D146" s="467" t="str" cm="1">
        <f t="array" ref="D146">IFERROR(INDEX(Design!C$1:C$680,_Formatting!$J63),"")</f>
        <v/>
      </c>
      <c r="E146" s="467" t="str" cm="1">
        <f t="array" ref="E146">IFERROR(INDEX(Design!D$1:D$680,_Formatting!$J63),"")</f>
        <v/>
      </c>
      <c r="F146" s="467"/>
      <c r="G146" s="482" t="str" cm="1">
        <f t="array" ref="G146">IFERROR(INDEX(Design!E$1:E$680,_Formatting!$J63),"")</f>
        <v/>
      </c>
      <c r="H146" s="467"/>
      <c r="I146" s="467" t="str" cm="1">
        <f t="array" ref="I146">IFERROR(INDEX(Design!F$1:F$680,_Formatting!$J63),"")</f>
        <v/>
      </c>
      <c r="J146" s="467" t="str" cm="1">
        <f t="array" ref="J146">IFERROR(INDEX(Design!G$1:G$680,_Formatting!$J63),"")</f>
        <v/>
      </c>
      <c r="K146" s="483" t="str" cm="1">
        <f t="array" ref="K146">IFERROR(INDEX(Design!H$1:H$680,_Formatting!$J63),"")</f>
        <v/>
      </c>
      <c r="L146" s="467" t="str" cm="1">
        <f t="array" ref="L146">IFERROR(INDEX(Design!I$1:I$680,_Formatting!$J63),"")</f>
        <v/>
      </c>
      <c r="M146" s="467" t="str" cm="1">
        <f t="array" ref="M146">IFERROR(INDEX(Design!J$1:J$680,_Formatting!$J63),"")</f>
        <v/>
      </c>
      <c r="N146" s="467" t="str" cm="1">
        <f t="array" ref="N146">IFERROR(INDEX(Design!K$1:K$680,_Formatting!$J63),"")</f>
        <v/>
      </c>
      <c r="O146" s="467" t="str" cm="1">
        <f t="array" ref="O146">IFERROR(INDEX(Design!L$1:L$680,_Formatting!$J63),"")</f>
        <v/>
      </c>
      <c r="P146" s="467" t="str" cm="1">
        <f t="array" ref="P146">IFERROR(INDEX(Design!Q$1:Q$680,_Formatting!$J63),"")</f>
        <v/>
      </c>
    </row>
    <row r="147" spans="3:16" x14ac:dyDescent="0.25">
      <c r="C147" s="467" t="str" cm="1">
        <f t="array" ref="C147">IFERROR(INDEX(Design!B$1:B$680,_Formatting!$J64),"")</f>
        <v/>
      </c>
      <c r="D147" s="467" t="str" cm="1">
        <f t="array" ref="D147">IFERROR(INDEX(Design!C$1:C$680,_Formatting!$J64),"")</f>
        <v/>
      </c>
      <c r="E147" s="467" t="str" cm="1">
        <f t="array" ref="E147">IFERROR(INDEX(Design!D$1:D$680,_Formatting!$J64),"")</f>
        <v/>
      </c>
      <c r="F147" s="467"/>
      <c r="G147" s="482" t="str" cm="1">
        <f t="array" ref="G147">IFERROR(INDEX(Design!E$1:E$680,_Formatting!$J64),"")</f>
        <v/>
      </c>
      <c r="H147" s="467"/>
      <c r="I147" s="467" t="str" cm="1">
        <f t="array" ref="I147">IFERROR(INDEX(Design!F$1:F$680,_Formatting!$J64),"")</f>
        <v/>
      </c>
      <c r="J147" s="467" t="str" cm="1">
        <f t="array" ref="J147">IFERROR(INDEX(Design!G$1:G$680,_Formatting!$J64),"")</f>
        <v/>
      </c>
      <c r="K147" s="483" t="str" cm="1">
        <f t="array" ref="K147">IFERROR(INDEX(Design!H$1:H$680,_Formatting!$J64),"")</f>
        <v/>
      </c>
      <c r="L147" s="467" t="str" cm="1">
        <f t="array" ref="L147">IFERROR(INDEX(Design!I$1:I$680,_Formatting!$J64),"")</f>
        <v/>
      </c>
      <c r="M147" s="467" t="str" cm="1">
        <f t="array" ref="M147">IFERROR(INDEX(Design!J$1:J$680,_Formatting!$J64),"")</f>
        <v/>
      </c>
      <c r="N147" s="467" t="str" cm="1">
        <f t="array" ref="N147">IFERROR(INDEX(Design!K$1:K$680,_Formatting!$J64),"")</f>
        <v/>
      </c>
      <c r="O147" s="467" t="str" cm="1">
        <f t="array" ref="O147">IFERROR(INDEX(Design!L$1:L$680,_Formatting!$J64),"")</f>
        <v/>
      </c>
      <c r="P147" s="467" t="str" cm="1">
        <f t="array" ref="P147">IFERROR(INDEX(Design!Q$1:Q$680,_Formatting!$J64),"")</f>
        <v/>
      </c>
    </row>
    <row r="148" spans="3:16" x14ac:dyDescent="0.25">
      <c r="C148" s="467" t="str" cm="1">
        <f t="array" ref="C148">IFERROR(INDEX(Design!B$1:B$680,_Formatting!$J65),"")</f>
        <v/>
      </c>
      <c r="D148" s="467" t="str" cm="1">
        <f t="array" ref="D148">IFERROR(INDEX(Design!C$1:C$680,_Formatting!$J65),"")</f>
        <v/>
      </c>
      <c r="E148" s="467" t="str" cm="1">
        <f t="array" ref="E148">IFERROR(INDEX(Design!D$1:D$680,_Formatting!$J65),"")</f>
        <v/>
      </c>
      <c r="F148" s="467"/>
      <c r="G148" s="482" t="str" cm="1">
        <f t="array" ref="G148">IFERROR(INDEX(Design!E$1:E$680,_Formatting!$J65),"")</f>
        <v/>
      </c>
      <c r="H148" s="467"/>
      <c r="I148" s="467" t="str" cm="1">
        <f t="array" ref="I148">IFERROR(INDEX(Design!F$1:F$680,_Formatting!$J65),"")</f>
        <v/>
      </c>
      <c r="J148" s="467" t="str" cm="1">
        <f t="array" ref="J148">IFERROR(INDEX(Design!G$1:G$680,_Formatting!$J65),"")</f>
        <v/>
      </c>
      <c r="K148" s="483" t="str" cm="1">
        <f t="array" ref="K148">IFERROR(INDEX(Design!H$1:H$680,_Formatting!$J65),"")</f>
        <v/>
      </c>
      <c r="L148" s="467" t="str" cm="1">
        <f t="array" ref="L148">IFERROR(INDEX(Design!I$1:I$680,_Formatting!$J65),"")</f>
        <v/>
      </c>
      <c r="M148" s="467" t="str" cm="1">
        <f t="array" ref="M148">IFERROR(INDEX(Design!J$1:J$680,_Formatting!$J65),"")</f>
        <v/>
      </c>
      <c r="N148" s="467" t="str" cm="1">
        <f t="array" ref="N148">IFERROR(INDEX(Design!K$1:K$680,_Formatting!$J65),"")</f>
        <v/>
      </c>
      <c r="O148" s="467" t="str" cm="1">
        <f t="array" ref="O148">IFERROR(INDEX(Design!L$1:L$680,_Formatting!$J65),"")</f>
        <v/>
      </c>
      <c r="P148" s="467" t="str" cm="1">
        <f t="array" ref="P148">IFERROR(INDEX(Design!Q$1:Q$680,_Formatting!$J65),"")</f>
        <v/>
      </c>
    </row>
    <row r="149" spans="3:16" x14ac:dyDescent="0.25">
      <c r="C149" s="467" t="str" cm="1">
        <f t="array" ref="C149">IFERROR(INDEX(Design!B$1:B$680,_Formatting!$J66),"")</f>
        <v/>
      </c>
      <c r="D149" s="467" t="str" cm="1">
        <f t="array" ref="D149">IFERROR(INDEX(Design!C$1:C$680,_Formatting!$J66),"")</f>
        <v/>
      </c>
      <c r="E149" s="467" t="str" cm="1">
        <f t="array" ref="E149">IFERROR(INDEX(Design!D$1:D$680,_Formatting!$J66),"")</f>
        <v/>
      </c>
      <c r="F149" s="467"/>
      <c r="G149" s="482" t="str" cm="1">
        <f t="array" ref="G149">IFERROR(INDEX(Design!E$1:E$680,_Formatting!$J66),"")</f>
        <v/>
      </c>
      <c r="H149" s="467"/>
      <c r="I149" s="467" t="str" cm="1">
        <f t="array" ref="I149">IFERROR(INDEX(Design!F$1:F$680,_Formatting!$J66),"")</f>
        <v/>
      </c>
      <c r="J149" s="467" t="str" cm="1">
        <f t="array" ref="J149">IFERROR(INDEX(Design!G$1:G$680,_Formatting!$J66),"")</f>
        <v/>
      </c>
      <c r="K149" s="483" t="str" cm="1">
        <f t="array" ref="K149">IFERROR(INDEX(Design!H$1:H$680,_Formatting!$J66),"")</f>
        <v/>
      </c>
      <c r="L149" s="467" t="str" cm="1">
        <f t="array" ref="L149">IFERROR(INDEX(Design!I$1:I$680,_Formatting!$J66),"")</f>
        <v/>
      </c>
      <c r="M149" s="467" t="str" cm="1">
        <f t="array" ref="M149">IFERROR(INDEX(Design!J$1:J$680,_Formatting!$J66),"")</f>
        <v/>
      </c>
      <c r="N149" s="467" t="str" cm="1">
        <f t="array" ref="N149">IFERROR(INDEX(Design!K$1:K$680,_Formatting!$J66),"")</f>
        <v/>
      </c>
      <c r="O149" s="467" t="str" cm="1">
        <f t="array" ref="O149">IFERROR(INDEX(Design!L$1:L$680,_Formatting!$J66),"")</f>
        <v/>
      </c>
      <c r="P149" s="467" t="str" cm="1">
        <f t="array" ref="P149">IFERROR(INDEX(Design!Q$1:Q$680,_Formatting!$J66),"")</f>
        <v/>
      </c>
    </row>
    <row r="150" spans="3:16" x14ac:dyDescent="0.25">
      <c r="C150" s="467" t="str" cm="1">
        <f t="array" ref="C150">IFERROR(INDEX(Design!B$1:B$680,_Formatting!$J67),"")</f>
        <v/>
      </c>
      <c r="D150" s="467" t="str" cm="1">
        <f t="array" ref="D150">IFERROR(INDEX(Design!C$1:C$680,_Formatting!$J67),"")</f>
        <v/>
      </c>
      <c r="E150" s="467" t="str" cm="1">
        <f t="array" ref="E150">IFERROR(INDEX(Design!D$1:D$680,_Formatting!$J67),"")</f>
        <v/>
      </c>
      <c r="F150" s="467"/>
      <c r="G150" s="482" t="str" cm="1">
        <f t="array" ref="G150">IFERROR(INDEX(Design!E$1:E$680,_Formatting!$J67),"")</f>
        <v/>
      </c>
      <c r="H150" s="467"/>
      <c r="I150" s="467" t="str" cm="1">
        <f t="array" ref="I150">IFERROR(INDEX(Design!F$1:F$680,_Formatting!$J67),"")</f>
        <v/>
      </c>
      <c r="J150" s="467" t="str" cm="1">
        <f t="array" ref="J150">IFERROR(INDEX(Design!G$1:G$680,_Formatting!$J67),"")</f>
        <v/>
      </c>
      <c r="K150" s="483" t="str" cm="1">
        <f t="array" ref="K150">IFERROR(INDEX(Design!H$1:H$680,_Formatting!$J67),"")</f>
        <v/>
      </c>
      <c r="L150" s="467" t="str" cm="1">
        <f t="array" ref="L150">IFERROR(INDEX(Design!I$1:I$680,_Formatting!$J67),"")</f>
        <v/>
      </c>
      <c r="M150" s="467" t="str" cm="1">
        <f t="array" ref="M150">IFERROR(INDEX(Design!J$1:J$680,_Formatting!$J67),"")</f>
        <v/>
      </c>
      <c r="N150" s="467" t="str" cm="1">
        <f t="array" ref="N150">IFERROR(INDEX(Design!K$1:K$680,_Formatting!$J67),"")</f>
        <v/>
      </c>
      <c r="O150" s="467" t="str" cm="1">
        <f t="array" ref="O150">IFERROR(INDEX(Design!L$1:L$680,_Formatting!$J67),"")</f>
        <v/>
      </c>
      <c r="P150" s="467" t="str" cm="1">
        <f t="array" ref="P150">IFERROR(INDEX(Design!Q$1:Q$680,_Formatting!$J67),"")</f>
        <v/>
      </c>
    </row>
    <row r="151" spans="3:16" x14ac:dyDescent="0.25">
      <c r="C151" s="467" t="str" cm="1">
        <f t="array" ref="C151">IFERROR(INDEX(Design!B$1:B$680,_Formatting!$J68),"")</f>
        <v/>
      </c>
      <c r="D151" s="467" t="str" cm="1">
        <f t="array" ref="D151">IFERROR(INDEX(Design!C$1:C$680,_Formatting!$J68),"")</f>
        <v/>
      </c>
      <c r="E151" s="467" t="str" cm="1">
        <f t="array" ref="E151">IFERROR(INDEX(Design!D$1:D$680,_Formatting!$J68),"")</f>
        <v/>
      </c>
      <c r="F151" s="467"/>
      <c r="G151" s="482" t="str" cm="1">
        <f t="array" ref="G151">IFERROR(INDEX(Design!E$1:E$680,_Formatting!$J68),"")</f>
        <v/>
      </c>
      <c r="H151" s="467"/>
      <c r="I151" s="467" t="str" cm="1">
        <f t="array" ref="I151">IFERROR(INDEX(Design!F$1:F$680,_Formatting!$J68),"")</f>
        <v/>
      </c>
      <c r="J151" s="467" t="str" cm="1">
        <f t="array" ref="J151">IFERROR(INDEX(Design!G$1:G$680,_Formatting!$J68),"")</f>
        <v/>
      </c>
      <c r="K151" s="483" t="str" cm="1">
        <f t="array" ref="K151">IFERROR(INDEX(Design!H$1:H$680,_Formatting!$J68),"")</f>
        <v/>
      </c>
      <c r="L151" s="467" t="str" cm="1">
        <f t="array" ref="L151">IFERROR(INDEX(Design!I$1:I$680,_Formatting!$J68),"")</f>
        <v/>
      </c>
      <c r="M151" s="467" t="str" cm="1">
        <f t="array" ref="M151">IFERROR(INDEX(Design!J$1:J$680,_Formatting!$J68),"")</f>
        <v/>
      </c>
      <c r="N151" s="467" t="str" cm="1">
        <f t="array" ref="N151">IFERROR(INDEX(Design!K$1:K$680,_Formatting!$J68),"")</f>
        <v/>
      </c>
      <c r="O151" s="467" t="str" cm="1">
        <f t="array" ref="O151">IFERROR(INDEX(Design!L$1:L$680,_Formatting!$J68),"")</f>
        <v/>
      </c>
      <c r="P151" s="467" t="str" cm="1">
        <f t="array" ref="P151">IFERROR(INDEX(Design!Q$1:Q$680,_Formatting!$J68),"")</f>
        <v/>
      </c>
    </row>
    <row r="152" spans="3:16" x14ac:dyDescent="0.25">
      <c r="C152" s="467" t="str" cm="1">
        <f t="array" ref="C152">IFERROR(INDEX(Design!B$1:B$680,_Formatting!$J69),"")</f>
        <v/>
      </c>
      <c r="D152" s="467" t="str" cm="1">
        <f t="array" ref="D152">IFERROR(INDEX(Design!C$1:C$680,_Formatting!$J69),"")</f>
        <v/>
      </c>
      <c r="E152" s="467" t="str" cm="1">
        <f t="array" ref="E152">IFERROR(INDEX(Design!D$1:D$680,_Formatting!$J69),"")</f>
        <v/>
      </c>
      <c r="F152" s="467"/>
      <c r="G152" s="482" t="str" cm="1">
        <f t="array" ref="G152">IFERROR(INDEX(Design!E$1:E$680,_Formatting!$J69),"")</f>
        <v/>
      </c>
      <c r="H152" s="467"/>
      <c r="I152" s="467" t="str" cm="1">
        <f t="array" ref="I152">IFERROR(INDEX(Design!F$1:F$680,_Formatting!$J69),"")</f>
        <v/>
      </c>
      <c r="J152" s="467" t="str" cm="1">
        <f t="array" ref="J152">IFERROR(INDEX(Design!G$1:G$680,_Formatting!$J69),"")</f>
        <v/>
      </c>
      <c r="K152" s="483" t="str" cm="1">
        <f t="array" ref="K152">IFERROR(INDEX(Design!H$1:H$680,_Formatting!$J69),"")</f>
        <v/>
      </c>
      <c r="L152" s="467" t="str" cm="1">
        <f t="array" ref="L152">IFERROR(INDEX(Design!I$1:I$680,_Formatting!$J69),"")</f>
        <v/>
      </c>
      <c r="M152" s="467" t="str" cm="1">
        <f t="array" ref="M152">IFERROR(INDEX(Design!J$1:J$680,_Formatting!$J69),"")</f>
        <v/>
      </c>
      <c r="N152" s="467" t="str" cm="1">
        <f t="array" ref="N152">IFERROR(INDEX(Design!K$1:K$680,_Formatting!$J69),"")</f>
        <v/>
      </c>
      <c r="O152" s="467" t="str" cm="1">
        <f t="array" ref="O152">IFERROR(INDEX(Design!L$1:L$680,_Formatting!$J69),"")</f>
        <v/>
      </c>
      <c r="P152" s="467" t="str" cm="1">
        <f t="array" ref="P152">IFERROR(INDEX(Design!Q$1:Q$680,_Formatting!$J69),"")</f>
        <v/>
      </c>
    </row>
    <row r="153" spans="3:16" x14ac:dyDescent="0.25">
      <c r="C153" s="467" t="str" cm="1">
        <f t="array" ref="C153">IFERROR(INDEX(Design!B$1:B$680,_Formatting!$J70),"")</f>
        <v/>
      </c>
      <c r="D153" s="467" t="str" cm="1">
        <f t="array" ref="D153">IFERROR(INDEX(Design!C$1:C$680,_Formatting!$J70),"")</f>
        <v/>
      </c>
      <c r="E153" s="467" t="str" cm="1">
        <f t="array" ref="E153">IFERROR(INDEX(Design!D$1:D$680,_Formatting!$J70),"")</f>
        <v/>
      </c>
      <c r="F153" s="467"/>
      <c r="G153" s="482" t="str" cm="1">
        <f t="array" ref="G153">IFERROR(INDEX(Design!E$1:E$680,_Formatting!$J70),"")</f>
        <v/>
      </c>
      <c r="H153" s="467"/>
      <c r="I153" s="467" t="str" cm="1">
        <f t="array" ref="I153">IFERROR(INDEX(Design!F$1:F$680,_Formatting!$J70),"")</f>
        <v/>
      </c>
      <c r="J153" s="467" t="str" cm="1">
        <f t="array" ref="J153">IFERROR(INDEX(Design!G$1:G$680,_Formatting!$J70),"")</f>
        <v/>
      </c>
      <c r="K153" s="483" t="str" cm="1">
        <f t="array" ref="K153">IFERROR(INDEX(Design!H$1:H$680,_Formatting!$J70),"")</f>
        <v/>
      </c>
      <c r="L153" s="467" t="str" cm="1">
        <f t="array" ref="L153">IFERROR(INDEX(Design!I$1:I$680,_Formatting!$J70),"")</f>
        <v/>
      </c>
      <c r="M153" s="467" t="str" cm="1">
        <f t="array" ref="M153">IFERROR(INDEX(Design!J$1:J$680,_Formatting!$J70),"")</f>
        <v/>
      </c>
      <c r="N153" s="467" t="str" cm="1">
        <f t="array" ref="N153">IFERROR(INDEX(Design!K$1:K$680,_Formatting!$J70),"")</f>
        <v/>
      </c>
      <c r="O153" s="467" t="str" cm="1">
        <f t="array" ref="O153">IFERROR(INDEX(Design!L$1:L$680,_Formatting!$J70),"")</f>
        <v/>
      </c>
      <c r="P153" s="467" t="str" cm="1">
        <f t="array" ref="P153">IFERROR(INDEX(Design!Q$1:Q$680,_Formatting!$J70),"")</f>
        <v/>
      </c>
    </row>
    <row r="154" spans="3:16" x14ac:dyDescent="0.25">
      <c r="C154" s="467" t="str" cm="1">
        <f t="array" ref="C154">IFERROR(INDEX(Design!B$1:B$680,_Formatting!$J71),"")</f>
        <v/>
      </c>
      <c r="D154" s="467" t="str" cm="1">
        <f t="array" ref="D154">IFERROR(INDEX(Design!C$1:C$680,_Formatting!$J71),"")</f>
        <v/>
      </c>
      <c r="E154" s="467" t="str" cm="1">
        <f t="array" ref="E154">IFERROR(INDEX(Design!D$1:D$680,_Formatting!$J71),"")</f>
        <v/>
      </c>
      <c r="F154" s="467"/>
      <c r="G154" s="482" t="str" cm="1">
        <f t="array" ref="G154">IFERROR(INDEX(Design!E$1:E$680,_Formatting!$J71),"")</f>
        <v/>
      </c>
      <c r="H154" s="467"/>
      <c r="I154" s="467" t="str" cm="1">
        <f t="array" ref="I154">IFERROR(INDEX(Design!F$1:F$680,_Formatting!$J71),"")</f>
        <v/>
      </c>
      <c r="J154" s="467" t="str" cm="1">
        <f t="array" ref="J154">IFERROR(INDEX(Design!G$1:G$680,_Formatting!$J71),"")</f>
        <v/>
      </c>
      <c r="K154" s="483" t="str" cm="1">
        <f t="array" ref="K154">IFERROR(INDEX(Design!H$1:H$680,_Formatting!$J71),"")</f>
        <v/>
      </c>
      <c r="L154" s="467" t="str" cm="1">
        <f t="array" ref="L154">IFERROR(INDEX(Design!I$1:I$680,_Formatting!$J71),"")</f>
        <v/>
      </c>
      <c r="M154" s="467" t="str" cm="1">
        <f t="array" ref="M154">IFERROR(INDEX(Design!J$1:J$680,_Formatting!$J71),"")</f>
        <v/>
      </c>
      <c r="N154" s="467" t="str" cm="1">
        <f t="array" ref="N154">IFERROR(INDEX(Design!K$1:K$680,_Formatting!$J71),"")</f>
        <v/>
      </c>
      <c r="O154" s="467" t="str" cm="1">
        <f t="array" ref="O154">IFERROR(INDEX(Design!L$1:L$680,_Formatting!$J71),"")</f>
        <v/>
      </c>
      <c r="P154" s="467" t="str" cm="1">
        <f t="array" ref="P154">IFERROR(INDEX(Design!Q$1:Q$680,_Formatting!$J71),"")</f>
        <v/>
      </c>
    </row>
    <row r="155" spans="3:16" x14ac:dyDescent="0.25">
      <c r="C155" s="467" t="str" cm="1">
        <f t="array" ref="C155">IFERROR(INDEX(Design!B$1:B$680,_Formatting!$J72),"")</f>
        <v/>
      </c>
      <c r="D155" s="467" t="str" cm="1">
        <f t="array" ref="D155">IFERROR(INDEX(Design!C$1:C$680,_Formatting!$J72),"")</f>
        <v/>
      </c>
      <c r="E155" s="467" t="str" cm="1">
        <f t="array" ref="E155">IFERROR(INDEX(Design!D$1:D$680,_Formatting!$J72),"")</f>
        <v/>
      </c>
      <c r="F155" s="467"/>
      <c r="G155" s="482" t="str" cm="1">
        <f t="array" ref="G155">IFERROR(INDEX(Design!E$1:E$680,_Formatting!$J72),"")</f>
        <v/>
      </c>
      <c r="H155" s="467"/>
      <c r="I155" s="467" t="str" cm="1">
        <f t="array" ref="I155">IFERROR(INDEX(Design!F$1:F$680,_Formatting!$J72),"")</f>
        <v/>
      </c>
      <c r="J155" s="467" t="str" cm="1">
        <f t="array" ref="J155">IFERROR(INDEX(Design!G$1:G$680,_Formatting!$J72),"")</f>
        <v/>
      </c>
      <c r="K155" s="483" t="str" cm="1">
        <f t="array" ref="K155">IFERROR(INDEX(Design!H$1:H$680,_Formatting!$J72),"")</f>
        <v/>
      </c>
      <c r="L155" s="467" t="str" cm="1">
        <f t="array" ref="L155">IFERROR(INDEX(Design!I$1:I$680,_Formatting!$J72),"")</f>
        <v/>
      </c>
      <c r="M155" s="467" t="str" cm="1">
        <f t="array" ref="M155">IFERROR(INDEX(Design!J$1:J$680,_Formatting!$J72),"")</f>
        <v/>
      </c>
      <c r="N155" s="467" t="str" cm="1">
        <f t="array" ref="N155">IFERROR(INDEX(Design!K$1:K$680,_Formatting!$J72),"")</f>
        <v/>
      </c>
      <c r="O155" s="467" t="str" cm="1">
        <f t="array" ref="O155">IFERROR(INDEX(Design!L$1:L$680,_Formatting!$J72),"")</f>
        <v/>
      </c>
      <c r="P155" s="467" t="str" cm="1">
        <f t="array" ref="P155">IFERROR(INDEX(Design!Q$1:Q$680,_Formatting!$J72),"")</f>
        <v/>
      </c>
    </row>
    <row r="156" spans="3:16" x14ac:dyDescent="0.25">
      <c r="C156" s="467" t="str" cm="1">
        <f t="array" ref="C156">IFERROR(INDEX(Design!B$1:B$680,_Formatting!$J73),"")</f>
        <v/>
      </c>
      <c r="D156" s="467" t="str" cm="1">
        <f t="array" ref="D156">IFERROR(INDEX(Design!C$1:C$680,_Formatting!$J73),"")</f>
        <v/>
      </c>
      <c r="E156" s="467" t="str" cm="1">
        <f t="array" ref="E156">IFERROR(INDEX(Design!D$1:D$680,_Formatting!$J73),"")</f>
        <v/>
      </c>
      <c r="F156" s="467"/>
      <c r="G156" s="482" t="str" cm="1">
        <f t="array" ref="G156">IFERROR(INDEX(Design!E$1:E$680,_Formatting!$J73),"")</f>
        <v/>
      </c>
      <c r="H156" s="467"/>
      <c r="I156" s="467" t="str" cm="1">
        <f t="array" ref="I156">IFERROR(INDEX(Design!F$1:F$680,_Formatting!$J73),"")</f>
        <v/>
      </c>
      <c r="J156" s="467" t="str" cm="1">
        <f t="array" ref="J156">IFERROR(INDEX(Design!G$1:G$680,_Formatting!$J73),"")</f>
        <v/>
      </c>
      <c r="K156" s="483" t="str" cm="1">
        <f t="array" ref="K156">IFERROR(INDEX(Design!H$1:H$680,_Formatting!$J73),"")</f>
        <v/>
      </c>
      <c r="L156" s="467" t="str" cm="1">
        <f t="array" ref="L156">IFERROR(INDEX(Design!I$1:I$680,_Formatting!$J73),"")</f>
        <v/>
      </c>
      <c r="M156" s="467" t="str" cm="1">
        <f t="array" ref="M156">IFERROR(INDEX(Design!J$1:J$680,_Formatting!$J73),"")</f>
        <v/>
      </c>
      <c r="N156" s="467" t="str" cm="1">
        <f t="array" ref="N156">IFERROR(INDEX(Design!K$1:K$680,_Formatting!$J73),"")</f>
        <v/>
      </c>
      <c r="O156" s="467" t="str" cm="1">
        <f t="array" ref="O156">IFERROR(INDEX(Design!L$1:L$680,_Formatting!$J73),"")</f>
        <v/>
      </c>
      <c r="P156" s="467" t="str" cm="1">
        <f t="array" ref="P156">IFERROR(INDEX(Design!Q$1:Q$680,_Formatting!$J73),"")</f>
        <v/>
      </c>
    </row>
    <row r="157" spans="3:16" x14ac:dyDescent="0.25">
      <c r="C157" s="467" t="str" cm="1">
        <f t="array" ref="C157">IFERROR(INDEX(Design!B$1:B$680,_Formatting!$J74),"")</f>
        <v/>
      </c>
      <c r="D157" s="467" t="str" cm="1">
        <f t="array" ref="D157">IFERROR(INDEX(Design!C$1:C$680,_Formatting!$J74),"")</f>
        <v/>
      </c>
      <c r="E157" s="467" t="str" cm="1">
        <f t="array" ref="E157">IFERROR(INDEX(Design!D$1:D$680,_Formatting!$J74),"")</f>
        <v/>
      </c>
      <c r="F157" s="467"/>
      <c r="G157" s="482" t="str" cm="1">
        <f t="array" ref="G157">IFERROR(INDEX(Design!E$1:E$680,_Formatting!$J74),"")</f>
        <v/>
      </c>
      <c r="H157" s="467"/>
      <c r="I157" s="467" t="str" cm="1">
        <f t="array" ref="I157">IFERROR(INDEX(Design!F$1:F$680,_Formatting!$J74),"")</f>
        <v/>
      </c>
      <c r="J157" s="467" t="str" cm="1">
        <f t="array" ref="J157">IFERROR(INDEX(Design!G$1:G$680,_Formatting!$J74),"")</f>
        <v/>
      </c>
      <c r="K157" s="483" t="str" cm="1">
        <f t="array" ref="K157">IFERROR(INDEX(Design!H$1:H$680,_Formatting!$J74),"")</f>
        <v/>
      </c>
      <c r="L157" s="467" t="str" cm="1">
        <f t="array" ref="L157">IFERROR(INDEX(Design!I$1:I$680,_Formatting!$J74),"")</f>
        <v/>
      </c>
      <c r="M157" s="467" t="str" cm="1">
        <f t="array" ref="M157">IFERROR(INDEX(Design!J$1:J$680,_Formatting!$J74),"")</f>
        <v/>
      </c>
      <c r="N157" s="467" t="str" cm="1">
        <f t="array" ref="N157">IFERROR(INDEX(Design!K$1:K$680,_Formatting!$J74),"")</f>
        <v/>
      </c>
      <c r="O157" s="467" t="str" cm="1">
        <f t="array" ref="O157">IFERROR(INDEX(Design!L$1:L$680,_Formatting!$J74),"")</f>
        <v/>
      </c>
      <c r="P157" s="467" t="str" cm="1">
        <f t="array" ref="P157">IFERROR(INDEX(Design!Q$1:Q$680,_Formatting!$J74),"")</f>
        <v/>
      </c>
    </row>
    <row r="158" spans="3:16" x14ac:dyDescent="0.25">
      <c r="C158" s="467" t="str" cm="1">
        <f t="array" ref="C158">IFERROR(INDEX(Design!B$1:B$680,_Formatting!$J75),"")</f>
        <v/>
      </c>
      <c r="D158" s="467" t="str" cm="1">
        <f t="array" ref="D158">IFERROR(INDEX(Design!C$1:C$680,_Formatting!$J75),"")</f>
        <v/>
      </c>
      <c r="E158" s="467" t="str" cm="1">
        <f t="array" ref="E158">IFERROR(INDEX(Design!D$1:D$680,_Formatting!$J75),"")</f>
        <v/>
      </c>
      <c r="F158" s="467"/>
      <c r="G158" s="482" t="str" cm="1">
        <f t="array" ref="G158">IFERROR(INDEX(Design!E$1:E$680,_Formatting!$J75),"")</f>
        <v/>
      </c>
      <c r="H158" s="467"/>
      <c r="I158" s="467" t="str" cm="1">
        <f t="array" ref="I158">IFERROR(INDEX(Design!F$1:F$680,_Formatting!$J75),"")</f>
        <v/>
      </c>
      <c r="J158" s="467" t="str" cm="1">
        <f t="array" ref="J158">IFERROR(INDEX(Design!G$1:G$680,_Formatting!$J75),"")</f>
        <v/>
      </c>
      <c r="K158" s="483" t="str" cm="1">
        <f t="array" ref="K158">IFERROR(INDEX(Design!H$1:H$680,_Formatting!$J75),"")</f>
        <v/>
      </c>
      <c r="L158" s="467" t="str" cm="1">
        <f t="array" ref="L158">IFERROR(INDEX(Design!I$1:I$680,_Formatting!$J75),"")</f>
        <v/>
      </c>
      <c r="M158" s="467" t="str" cm="1">
        <f t="array" ref="M158">IFERROR(INDEX(Design!J$1:J$680,_Formatting!$J75),"")</f>
        <v/>
      </c>
      <c r="N158" s="467" t="str" cm="1">
        <f t="array" ref="N158">IFERROR(INDEX(Design!K$1:K$680,_Formatting!$J75),"")</f>
        <v/>
      </c>
      <c r="O158" s="467" t="str" cm="1">
        <f t="array" ref="O158">IFERROR(INDEX(Design!L$1:L$680,_Formatting!$J75),"")</f>
        <v/>
      </c>
      <c r="P158" s="467" t="str" cm="1">
        <f t="array" ref="P158">IFERROR(INDEX(Design!Q$1:Q$680,_Formatting!$J75),"")</f>
        <v/>
      </c>
    </row>
    <row r="159" spans="3:16" x14ac:dyDescent="0.25">
      <c r="C159" s="467" t="str" cm="1">
        <f t="array" ref="C159">IFERROR(INDEX(Design!B$1:B$680,_Formatting!$J76),"")</f>
        <v/>
      </c>
      <c r="D159" s="467" t="str" cm="1">
        <f t="array" ref="D159">IFERROR(INDEX(Design!C$1:C$680,_Formatting!$J76),"")</f>
        <v/>
      </c>
      <c r="E159" s="467" t="str" cm="1">
        <f t="array" ref="E159">IFERROR(INDEX(Design!D$1:D$680,_Formatting!$J76),"")</f>
        <v/>
      </c>
      <c r="F159" s="467"/>
      <c r="G159" s="482" t="str" cm="1">
        <f t="array" ref="G159">IFERROR(INDEX(Design!E$1:E$680,_Formatting!$J76),"")</f>
        <v/>
      </c>
      <c r="H159" s="467"/>
      <c r="I159" s="467" t="str" cm="1">
        <f t="array" ref="I159">IFERROR(INDEX(Design!F$1:F$680,_Formatting!$J76),"")</f>
        <v/>
      </c>
      <c r="J159" s="467" t="str" cm="1">
        <f t="array" ref="J159">IFERROR(INDEX(Design!G$1:G$680,_Formatting!$J76),"")</f>
        <v/>
      </c>
      <c r="K159" s="483" t="str" cm="1">
        <f t="array" ref="K159">IFERROR(INDEX(Design!H$1:H$680,_Formatting!$J76),"")</f>
        <v/>
      </c>
      <c r="L159" s="467" t="str" cm="1">
        <f t="array" ref="L159">IFERROR(INDEX(Design!I$1:I$680,_Formatting!$J76),"")</f>
        <v/>
      </c>
      <c r="M159" s="467" t="str" cm="1">
        <f t="array" ref="M159">IFERROR(INDEX(Design!J$1:J$680,_Formatting!$J76),"")</f>
        <v/>
      </c>
      <c r="N159" s="467" t="str" cm="1">
        <f t="array" ref="N159">IFERROR(INDEX(Design!K$1:K$680,_Formatting!$J76),"")</f>
        <v/>
      </c>
      <c r="O159" s="467" t="str" cm="1">
        <f t="array" ref="O159">IFERROR(INDEX(Design!L$1:L$680,_Formatting!$J76),"")</f>
        <v/>
      </c>
      <c r="P159" s="467" t="str" cm="1">
        <f t="array" ref="P159">IFERROR(INDEX(Design!Q$1:Q$680,_Formatting!$J76),"")</f>
        <v/>
      </c>
    </row>
    <row r="160" spans="3:16" x14ac:dyDescent="0.25">
      <c r="C160" s="467" t="str" cm="1">
        <f t="array" ref="C160">IFERROR(INDEX(Design!B$1:B$680,_Formatting!$J77),"")</f>
        <v/>
      </c>
      <c r="D160" s="467" t="str" cm="1">
        <f t="array" ref="D160">IFERROR(INDEX(Design!C$1:C$680,_Formatting!$J77),"")</f>
        <v/>
      </c>
      <c r="E160" s="467" t="str" cm="1">
        <f t="array" ref="E160">IFERROR(INDEX(Design!D$1:D$680,_Formatting!$J77),"")</f>
        <v/>
      </c>
      <c r="F160" s="467"/>
      <c r="G160" s="482" t="str" cm="1">
        <f t="array" ref="G160">IFERROR(INDEX(Design!E$1:E$680,_Formatting!$J77),"")</f>
        <v/>
      </c>
      <c r="H160" s="467"/>
      <c r="I160" s="467" t="str" cm="1">
        <f t="array" ref="I160">IFERROR(INDEX(Design!F$1:F$680,_Formatting!$J77),"")</f>
        <v/>
      </c>
      <c r="J160" s="467" t="str" cm="1">
        <f t="array" ref="J160">IFERROR(INDEX(Design!G$1:G$680,_Formatting!$J77),"")</f>
        <v/>
      </c>
      <c r="K160" s="483" t="str" cm="1">
        <f t="array" ref="K160">IFERROR(INDEX(Design!H$1:H$680,_Formatting!$J77),"")</f>
        <v/>
      </c>
      <c r="L160" s="467" t="str" cm="1">
        <f t="array" ref="L160">IFERROR(INDEX(Design!I$1:I$680,_Formatting!$J77),"")</f>
        <v/>
      </c>
      <c r="M160" s="467" t="str" cm="1">
        <f t="array" ref="M160">IFERROR(INDEX(Design!J$1:J$680,_Formatting!$J77),"")</f>
        <v/>
      </c>
      <c r="N160" s="467" t="str" cm="1">
        <f t="array" ref="N160">IFERROR(INDEX(Design!K$1:K$680,_Formatting!$J77),"")</f>
        <v/>
      </c>
      <c r="O160" s="467" t="str" cm="1">
        <f t="array" ref="O160">IFERROR(INDEX(Design!L$1:L$680,_Formatting!$J77),"")</f>
        <v/>
      </c>
      <c r="P160" s="467" t="str" cm="1">
        <f t="array" ref="P160">IFERROR(INDEX(Design!Q$1:Q$680,_Formatting!$J77),"")</f>
        <v/>
      </c>
    </row>
    <row r="161" spans="3:16" x14ac:dyDescent="0.25">
      <c r="C161" s="467" t="str" cm="1">
        <f t="array" ref="C161">IFERROR(INDEX(Design!B$1:B$680,_Formatting!$J78),"")</f>
        <v/>
      </c>
      <c r="D161" s="467" t="str" cm="1">
        <f t="array" ref="D161">IFERROR(INDEX(Design!C$1:C$680,_Formatting!$J78),"")</f>
        <v/>
      </c>
      <c r="E161" s="467" t="str" cm="1">
        <f t="array" ref="E161">IFERROR(INDEX(Design!D$1:D$680,_Formatting!$J78),"")</f>
        <v/>
      </c>
      <c r="F161" s="467"/>
      <c r="G161" s="482" t="str" cm="1">
        <f t="array" ref="G161">IFERROR(INDEX(Design!E$1:E$680,_Formatting!$J78),"")</f>
        <v/>
      </c>
      <c r="H161" s="467"/>
      <c r="I161" s="467" t="str" cm="1">
        <f t="array" ref="I161">IFERROR(INDEX(Design!F$1:F$680,_Formatting!$J78),"")</f>
        <v/>
      </c>
      <c r="J161" s="467" t="str" cm="1">
        <f t="array" ref="J161">IFERROR(INDEX(Design!G$1:G$680,_Formatting!$J78),"")</f>
        <v/>
      </c>
      <c r="K161" s="483" t="str" cm="1">
        <f t="array" ref="K161">IFERROR(INDEX(Design!H$1:H$680,_Formatting!$J78),"")</f>
        <v/>
      </c>
      <c r="L161" s="467" t="str" cm="1">
        <f t="array" ref="L161">IFERROR(INDEX(Design!I$1:I$680,_Formatting!$J78),"")</f>
        <v/>
      </c>
      <c r="M161" s="467" t="str" cm="1">
        <f t="array" ref="M161">IFERROR(INDEX(Design!J$1:J$680,_Formatting!$J78),"")</f>
        <v/>
      </c>
      <c r="N161" s="467" t="str" cm="1">
        <f t="array" ref="N161">IFERROR(INDEX(Design!K$1:K$680,_Formatting!$J78),"")</f>
        <v/>
      </c>
      <c r="O161" s="467" t="str" cm="1">
        <f t="array" ref="O161">IFERROR(INDEX(Design!L$1:L$680,_Formatting!$J78),"")</f>
        <v/>
      </c>
      <c r="P161" s="467" t="str" cm="1">
        <f t="array" ref="P161">IFERROR(INDEX(Design!Q$1:Q$680,_Formatting!$J78),"")</f>
        <v/>
      </c>
    </row>
    <row r="162" spans="3:16" x14ac:dyDescent="0.25">
      <c r="C162" s="467" t="str" cm="1">
        <f t="array" ref="C162">IFERROR(INDEX(Design!B$1:B$680,_Formatting!$J79),"")</f>
        <v/>
      </c>
      <c r="D162" s="467" t="str" cm="1">
        <f t="array" ref="D162">IFERROR(INDEX(Design!C$1:C$680,_Formatting!$J79),"")</f>
        <v/>
      </c>
      <c r="E162" s="467" t="str" cm="1">
        <f t="array" ref="E162">IFERROR(INDEX(Design!D$1:D$680,_Formatting!$J79),"")</f>
        <v/>
      </c>
      <c r="F162" s="467"/>
      <c r="G162" s="482" t="str" cm="1">
        <f t="array" ref="G162">IFERROR(INDEX(Design!E$1:E$680,_Formatting!$J79),"")</f>
        <v/>
      </c>
      <c r="H162" s="467"/>
      <c r="I162" s="467" t="str" cm="1">
        <f t="array" ref="I162">IFERROR(INDEX(Design!F$1:F$680,_Formatting!$J79),"")</f>
        <v/>
      </c>
      <c r="J162" s="467" t="str" cm="1">
        <f t="array" ref="J162">IFERROR(INDEX(Design!G$1:G$680,_Formatting!$J79),"")</f>
        <v/>
      </c>
      <c r="K162" s="483" t="str" cm="1">
        <f t="array" ref="K162">IFERROR(INDEX(Design!H$1:H$680,_Formatting!$J79),"")</f>
        <v/>
      </c>
      <c r="L162" s="467" t="str" cm="1">
        <f t="array" ref="L162">IFERROR(INDEX(Design!I$1:I$680,_Formatting!$J79),"")</f>
        <v/>
      </c>
      <c r="M162" s="467" t="str" cm="1">
        <f t="array" ref="M162">IFERROR(INDEX(Design!J$1:J$680,_Formatting!$J79),"")</f>
        <v/>
      </c>
      <c r="N162" s="467" t="str" cm="1">
        <f t="array" ref="N162">IFERROR(INDEX(Design!K$1:K$680,_Formatting!$J79),"")</f>
        <v/>
      </c>
      <c r="O162" s="467" t="str" cm="1">
        <f t="array" ref="O162">IFERROR(INDEX(Design!L$1:L$680,_Formatting!$J79),"")</f>
        <v/>
      </c>
      <c r="P162" s="467" t="str" cm="1">
        <f t="array" ref="P162">IFERROR(INDEX(Design!Q$1:Q$680,_Formatting!$J79),"")</f>
        <v/>
      </c>
    </row>
    <row r="163" spans="3:16" x14ac:dyDescent="0.25">
      <c r="C163" s="467" t="str" cm="1">
        <f t="array" ref="C163">IFERROR(INDEX(Design!B$1:B$680,_Formatting!$J80),"")</f>
        <v/>
      </c>
      <c r="D163" s="467" t="str" cm="1">
        <f t="array" ref="D163">IFERROR(INDEX(Design!C$1:C$680,_Formatting!$J80),"")</f>
        <v/>
      </c>
      <c r="E163" s="467" t="str" cm="1">
        <f t="array" ref="E163">IFERROR(INDEX(Design!D$1:D$680,_Formatting!$J80),"")</f>
        <v/>
      </c>
      <c r="F163" s="467"/>
      <c r="G163" s="482" t="str" cm="1">
        <f t="array" ref="G163">IFERROR(INDEX(Design!E$1:E$680,_Formatting!$J80),"")</f>
        <v/>
      </c>
      <c r="H163" s="467"/>
      <c r="I163" s="467" t="str" cm="1">
        <f t="array" ref="I163">IFERROR(INDEX(Design!F$1:F$680,_Formatting!$J80),"")</f>
        <v/>
      </c>
      <c r="J163" s="467" t="str" cm="1">
        <f t="array" ref="J163">IFERROR(INDEX(Design!G$1:G$680,_Formatting!$J80),"")</f>
        <v/>
      </c>
      <c r="K163" s="483" t="str" cm="1">
        <f t="array" ref="K163">IFERROR(INDEX(Design!H$1:H$680,_Formatting!$J80),"")</f>
        <v/>
      </c>
      <c r="L163" s="467" t="str" cm="1">
        <f t="array" ref="L163">IFERROR(INDEX(Design!I$1:I$680,_Formatting!$J80),"")</f>
        <v/>
      </c>
      <c r="M163" s="467" t="str" cm="1">
        <f t="array" ref="M163">IFERROR(INDEX(Design!J$1:J$680,_Formatting!$J80),"")</f>
        <v/>
      </c>
      <c r="N163" s="467" t="str" cm="1">
        <f t="array" ref="N163">IFERROR(INDEX(Design!K$1:K$680,_Formatting!$J80),"")</f>
        <v/>
      </c>
      <c r="O163" s="467" t="str" cm="1">
        <f t="array" ref="O163">IFERROR(INDEX(Design!L$1:L$680,_Formatting!$J80),"")</f>
        <v/>
      </c>
      <c r="P163" s="467" t="str" cm="1">
        <f t="array" ref="P163">IFERROR(INDEX(Design!Q$1:Q$680,_Formatting!$J80),"")</f>
        <v/>
      </c>
    </row>
    <row r="164" spans="3:16" x14ac:dyDescent="0.25">
      <c r="C164" s="467" t="str" cm="1">
        <f t="array" ref="C164">IFERROR(INDEX(Design!B$1:B$680,_Formatting!$J81),"")</f>
        <v/>
      </c>
      <c r="D164" s="467" t="str" cm="1">
        <f t="array" ref="D164">IFERROR(INDEX(Design!C$1:C$680,_Formatting!$J81),"")</f>
        <v/>
      </c>
      <c r="E164" s="467" t="str" cm="1">
        <f t="array" ref="E164">IFERROR(INDEX(Design!D$1:D$680,_Formatting!$J81),"")</f>
        <v/>
      </c>
      <c r="F164" s="467"/>
      <c r="G164" s="482" t="str" cm="1">
        <f t="array" ref="G164">IFERROR(INDEX(Design!E$1:E$680,_Formatting!$J81),"")</f>
        <v/>
      </c>
      <c r="H164" s="467"/>
      <c r="I164" s="467" t="str" cm="1">
        <f t="array" ref="I164">IFERROR(INDEX(Design!F$1:F$680,_Formatting!$J81),"")</f>
        <v/>
      </c>
      <c r="J164" s="467" t="str" cm="1">
        <f t="array" ref="J164">IFERROR(INDEX(Design!G$1:G$680,_Formatting!$J81),"")</f>
        <v/>
      </c>
      <c r="K164" s="483" t="str" cm="1">
        <f t="array" ref="K164">IFERROR(INDEX(Design!H$1:H$680,_Formatting!$J81),"")</f>
        <v/>
      </c>
      <c r="L164" s="467" t="str" cm="1">
        <f t="array" ref="L164">IFERROR(INDEX(Design!I$1:I$680,_Formatting!$J81),"")</f>
        <v/>
      </c>
      <c r="M164" s="467" t="str" cm="1">
        <f t="array" ref="M164">IFERROR(INDEX(Design!J$1:J$680,_Formatting!$J81),"")</f>
        <v/>
      </c>
      <c r="N164" s="467" t="str" cm="1">
        <f t="array" ref="N164">IFERROR(INDEX(Design!K$1:K$680,_Formatting!$J81),"")</f>
        <v/>
      </c>
      <c r="O164" s="467" t="str" cm="1">
        <f t="array" ref="O164">IFERROR(INDEX(Design!L$1:L$680,_Formatting!$J81),"")</f>
        <v/>
      </c>
      <c r="P164" s="467" t="str" cm="1">
        <f t="array" ref="P164">IFERROR(INDEX(Design!Q$1:Q$680,_Formatting!$J81),"")</f>
        <v/>
      </c>
    </row>
    <row r="165" spans="3:16" x14ac:dyDescent="0.25">
      <c r="C165" s="467" t="str" cm="1">
        <f t="array" ref="C165">IFERROR(INDEX(Design!B$1:B$680,_Formatting!$J82),"")</f>
        <v/>
      </c>
      <c r="D165" s="467" t="str" cm="1">
        <f t="array" ref="D165">IFERROR(INDEX(Design!C$1:C$680,_Formatting!$J82),"")</f>
        <v/>
      </c>
      <c r="E165" s="467" t="str" cm="1">
        <f t="array" ref="E165">IFERROR(INDEX(Design!D$1:D$680,_Formatting!$J82),"")</f>
        <v/>
      </c>
      <c r="F165" s="467"/>
      <c r="G165" s="482" t="str" cm="1">
        <f t="array" ref="G165">IFERROR(INDEX(Design!E$1:E$680,_Formatting!$J82),"")</f>
        <v/>
      </c>
      <c r="H165" s="467"/>
      <c r="I165" s="467" t="str" cm="1">
        <f t="array" ref="I165">IFERROR(INDEX(Design!F$1:F$680,_Formatting!$J82),"")</f>
        <v/>
      </c>
      <c r="J165" s="467" t="str" cm="1">
        <f t="array" ref="J165">IFERROR(INDEX(Design!G$1:G$680,_Formatting!$J82),"")</f>
        <v/>
      </c>
      <c r="K165" s="483" t="str" cm="1">
        <f t="array" ref="K165">IFERROR(INDEX(Design!H$1:H$680,_Formatting!$J82),"")</f>
        <v/>
      </c>
      <c r="L165" s="467" t="str" cm="1">
        <f t="array" ref="L165">IFERROR(INDEX(Design!I$1:I$680,_Formatting!$J82),"")</f>
        <v/>
      </c>
      <c r="M165" s="467" t="str" cm="1">
        <f t="array" ref="M165">IFERROR(INDEX(Design!J$1:J$680,_Formatting!$J82),"")</f>
        <v/>
      </c>
      <c r="N165" s="467" t="str" cm="1">
        <f t="array" ref="N165">IFERROR(INDEX(Design!K$1:K$680,_Formatting!$J82),"")</f>
        <v/>
      </c>
      <c r="O165" s="467" t="str" cm="1">
        <f t="array" ref="O165">IFERROR(INDEX(Design!L$1:L$680,_Formatting!$J82),"")</f>
        <v/>
      </c>
      <c r="P165" s="467" t="str" cm="1">
        <f t="array" ref="P165">IFERROR(INDEX(Design!Q$1:Q$680,_Formatting!$J82),"")</f>
        <v/>
      </c>
    </row>
    <row r="166" spans="3:16" x14ac:dyDescent="0.25">
      <c r="C166" s="467" t="str" cm="1">
        <f t="array" ref="C166">IFERROR(INDEX(Design!B$1:B$680,_Formatting!$J83),"")</f>
        <v/>
      </c>
      <c r="D166" s="467" t="str" cm="1">
        <f t="array" ref="D166">IFERROR(INDEX(Design!C$1:C$680,_Formatting!$J83),"")</f>
        <v/>
      </c>
      <c r="E166" s="467" t="str" cm="1">
        <f t="array" ref="E166">IFERROR(INDEX(Design!D$1:D$680,_Formatting!$J83),"")</f>
        <v/>
      </c>
      <c r="F166" s="467"/>
      <c r="G166" s="482" t="str" cm="1">
        <f t="array" ref="G166">IFERROR(INDEX(Design!E$1:E$680,_Formatting!$J83),"")</f>
        <v/>
      </c>
      <c r="H166" s="467"/>
      <c r="I166" s="467" t="str" cm="1">
        <f t="array" ref="I166">IFERROR(INDEX(Design!F$1:F$680,_Formatting!$J83),"")</f>
        <v/>
      </c>
      <c r="J166" s="467" t="str" cm="1">
        <f t="array" ref="J166">IFERROR(INDEX(Design!G$1:G$680,_Formatting!$J83),"")</f>
        <v/>
      </c>
      <c r="K166" s="483" t="str" cm="1">
        <f t="array" ref="K166">IFERROR(INDEX(Design!H$1:H$680,_Formatting!$J83),"")</f>
        <v/>
      </c>
      <c r="L166" s="467" t="str" cm="1">
        <f t="array" ref="L166">IFERROR(INDEX(Design!I$1:I$680,_Formatting!$J83),"")</f>
        <v/>
      </c>
      <c r="M166" s="467" t="str" cm="1">
        <f t="array" ref="M166">IFERROR(INDEX(Design!J$1:J$680,_Formatting!$J83),"")</f>
        <v/>
      </c>
      <c r="N166" s="467" t="str" cm="1">
        <f t="array" ref="N166">IFERROR(INDEX(Design!K$1:K$680,_Formatting!$J83),"")</f>
        <v/>
      </c>
      <c r="O166" s="467" t="str" cm="1">
        <f t="array" ref="O166">IFERROR(INDEX(Design!L$1:L$680,_Formatting!$J83),"")</f>
        <v/>
      </c>
      <c r="P166" s="467" t="str" cm="1">
        <f t="array" ref="P166">IFERROR(INDEX(Design!Q$1:Q$680,_Formatting!$J83),"")</f>
        <v/>
      </c>
    </row>
    <row r="167" spans="3:16" x14ac:dyDescent="0.25">
      <c r="C167" s="467" t="str" cm="1">
        <f t="array" ref="C167">IFERROR(INDEX(Design!B$1:B$680,_Formatting!$J84),"")</f>
        <v/>
      </c>
      <c r="D167" s="467" t="str" cm="1">
        <f t="array" ref="D167">IFERROR(INDEX(Design!C$1:C$680,_Formatting!$J84),"")</f>
        <v/>
      </c>
      <c r="E167" s="467" t="str" cm="1">
        <f t="array" ref="E167">IFERROR(INDEX(Design!D$1:D$680,_Formatting!$J84),"")</f>
        <v/>
      </c>
      <c r="F167" s="467"/>
      <c r="G167" s="482" t="str" cm="1">
        <f t="array" ref="G167">IFERROR(INDEX(Design!E$1:E$680,_Formatting!$J84),"")</f>
        <v/>
      </c>
      <c r="H167" s="467"/>
      <c r="I167" s="467" t="str" cm="1">
        <f t="array" ref="I167">IFERROR(INDEX(Design!F$1:F$680,_Formatting!$J84),"")</f>
        <v/>
      </c>
      <c r="J167" s="467" t="str" cm="1">
        <f t="array" ref="J167">IFERROR(INDEX(Design!G$1:G$680,_Formatting!$J84),"")</f>
        <v/>
      </c>
      <c r="K167" s="483" t="str" cm="1">
        <f t="array" ref="K167">IFERROR(INDEX(Design!H$1:H$680,_Formatting!$J84),"")</f>
        <v/>
      </c>
      <c r="L167" s="467" t="str" cm="1">
        <f t="array" ref="L167">IFERROR(INDEX(Design!I$1:I$680,_Formatting!$J84),"")</f>
        <v/>
      </c>
      <c r="M167" s="467" t="str" cm="1">
        <f t="array" ref="M167">IFERROR(INDEX(Design!J$1:J$680,_Formatting!$J84),"")</f>
        <v/>
      </c>
      <c r="N167" s="467" t="str" cm="1">
        <f t="array" ref="N167">IFERROR(INDEX(Design!K$1:K$680,_Formatting!$J84),"")</f>
        <v/>
      </c>
      <c r="O167" s="467" t="str" cm="1">
        <f t="array" ref="O167">IFERROR(INDEX(Design!L$1:L$680,_Formatting!$J84),"")</f>
        <v/>
      </c>
      <c r="P167" s="467" t="str" cm="1">
        <f t="array" ref="P167">IFERROR(INDEX(Design!Q$1:Q$680,_Formatting!$J84),"")</f>
        <v/>
      </c>
    </row>
    <row r="168" spans="3:16" x14ac:dyDescent="0.25">
      <c r="C168" s="467" t="str" cm="1">
        <f t="array" ref="C168">IFERROR(INDEX(Design!B$1:B$680,_Formatting!$J85),"")</f>
        <v/>
      </c>
      <c r="D168" s="467" t="str" cm="1">
        <f t="array" ref="D168">IFERROR(INDEX(Design!C$1:C$680,_Formatting!$J85),"")</f>
        <v/>
      </c>
      <c r="E168" s="467" t="str" cm="1">
        <f t="array" ref="E168">IFERROR(INDEX(Design!D$1:D$680,_Formatting!$J85),"")</f>
        <v/>
      </c>
      <c r="F168" s="467"/>
      <c r="G168" s="482" t="str" cm="1">
        <f t="array" ref="G168">IFERROR(INDEX(Design!E$1:E$680,_Formatting!$J85),"")</f>
        <v/>
      </c>
      <c r="H168" s="467"/>
      <c r="I168" s="467" t="str" cm="1">
        <f t="array" ref="I168">IFERROR(INDEX(Design!F$1:F$680,_Formatting!$J85),"")</f>
        <v/>
      </c>
      <c r="J168" s="467" t="str" cm="1">
        <f t="array" ref="J168">IFERROR(INDEX(Design!G$1:G$680,_Formatting!$J85),"")</f>
        <v/>
      </c>
      <c r="K168" s="483" t="str" cm="1">
        <f t="array" ref="K168">IFERROR(INDEX(Design!H$1:H$680,_Formatting!$J85),"")</f>
        <v/>
      </c>
      <c r="L168" s="467" t="str" cm="1">
        <f t="array" ref="L168">IFERROR(INDEX(Design!I$1:I$680,_Formatting!$J85),"")</f>
        <v/>
      </c>
      <c r="M168" s="467" t="str" cm="1">
        <f t="array" ref="M168">IFERROR(INDEX(Design!J$1:J$680,_Formatting!$J85),"")</f>
        <v/>
      </c>
      <c r="N168" s="467" t="str" cm="1">
        <f t="array" ref="N168">IFERROR(INDEX(Design!K$1:K$680,_Formatting!$J85),"")</f>
        <v/>
      </c>
      <c r="O168" s="467" t="str" cm="1">
        <f t="array" ref="O168">IFERROR(INDEX(Design!L$1:L$680,_Formatting!$J85),"")</f>
        <v/>
      </c>
      <c r="P168" s="467" t="str" cm="1">
        <f t="array" ref="P168">IFERROR(INDEX(Design!Q$1:Q$680,_Formatting!$J85),"")</f>
        <v/>
      </c>
    </row>
    <row r="169" spans="3:16" x14ac:dyDescent="0.25">
      <c r="C169" s="467" t="str" cm="1">
        <f t="array" ref="C169">IFERROR(INDEX(Design!B$1:B$680,_Formatting!$J86),"")</f>
        <v/>
      </c>
      <c r="D169" s="467" t="str" cm="1">
        <f t="array" ref="D169">IFERROR(INDEX(Design!C$1:C$680,_Formatting!$J86),"")</f>
        <v/>
      </c>
      <c r="E169" s="467" t="str" cm="1">
        <f t="array" ref="E169">IFERROR(INDEX(Design!D$1:D$680,_Formatting!$J86),"")</f>
        <v/>
      </c>
      <c r="F169" s="467"/>
      <c r="G169" s="482" t="str" cm="1">
        <f t="array" ref="G169">IFERROR(INDEX(Design!E$1:E$680,_Formatting!$J86),"")</f>
        <v/>
      </c>
      <c r="H169" s="467"/>
      <c r="I169" s="467" t="str" cm="1">
        <f t="array" ref="I169">IFERROR(INDEX(Design!F$1:F$680,_Formatting!$J86),"")</f>
        <v/>
      </c>
      <c r="J169" s="467" t="str" cm="1">
        <f t="array" ref="J169">IFERROR(INDEX(Design!G$1:G$680,_Formatting!$J86),"")</f>
        <v/>
      </c>
      <c r="K169" s="483" t="str" cm="1">
        <f t="array" ref="K169">IFERROR(INDEX(Design!H$1:H$680,_Formatting!$J86),"")</f>
        <v/>
      </c>
      <c r="L169" s="467" t="str" cm="1">
        <f t="array" ref="L169">IFERROR(INDEX(Design!I$1:I$680,_Formatting!$J86),"")</f>
        <v/>
      </c>
      <c r="M169" s="467" t="str" cm="1">
        <f t="array" ref="M169">IFERROR(INDEX(Design!J$1:J$680,_Formatting!$J86),"")</f>
        <v/>
      </c>
      <c r="N169" s="467" t="str" cm="1">
        <f t="array" ref="N169">IFERROR(INDEX(Design!K$1:K$680,_Formatting!$J86),"")</f>
        <v/>
      </c>
      <c r="O169" s="467" t="str" cm="1">
        <f t="array" ref="O169">IFERROR(INDEX(Design!L$1:L$680,_Formatting!$J86),"")</f>
        <v/>
      </c>
      <c r="P169" s="467" t="str" cm="1">
        <f t="array" ref="P169">IFERROR(INDEX(Design!Q$1:Q$680,_Formatting!$J86),"")</f>
        <v/>
      </c>
    </row>
    <row r="170" spans="3:16" x14ac:dyDescent="0.25">
      <c r="C170" s="467" t="str" cm="1">
        <f t="array" ref="C170">IFERROR(INDEX(Design!B$1:B$680,_Formatting!$J87),"")</f>
        <v/>
      </c>
      <c r="D170" s="467" t="str" cm="1">
        <f t="array" ref="D170">IFERROR(INDEX(Design!C$1:C$680,_Formatting!$J87),"")</f>
        <v/>
      </c>
      <c r="E170" s="467" t="str" cm="1">
        <f t="array" ref="E170">IFERROR(INDEX(Design!D$1:D$680,_Formatting!$J87),"")</f>
        <v/>
      </c>
      <c r="F170" s="467"/>
      <c r="G170" s="482" t="str" cm="1">
        <f t="array" ref="G170">IFERROR(INDEX(Design!E$1:E$680,_Formatting!$J87),"")</f>
        <v/>
      </c>
      <c r="H170" s="467"/>
      <c r="I170" s="467" t="str" cm="1">
        <f t="array" ref="I170">IFERROR(INDEX(Design!F$1:F$680,_Formatting!$J87),"")</f>
        <v/>
      </c>
      <c r="J170" s="467" t="str" cm="1">
        <f t="array" ref="J170">IFERROR(INDEX(Design!G$1:G$680,_Formatting!$J87),"")</f>
        <v/>
      </c>
      <c r="K170" s="483" t="str" cm="1">
        <f t="array" ref="K170">IFERROR(INDEX(Design!H$1:H$680,_Formatting!$J87),"")</f>
        <v/>
      </c>
      <c r="L170" s="467" t="str" cm="1">
        <f t="array" ref="L170">IFERROR(INDEX(Design!I$1:I$680,_Formatting!$J87),"")</f>
        <v/>
      </c>
      <c r="M170" s="467" t="str" cm="1">
        <f t="array" ref="M170">IFERROR(INDEX(Design!J$1:J$680,_Formatting!$J87),"")</f>
        <v/>
      </c>
      <c r="N170" s="467" t="str" cm="1">
        <f t="array" ref="N170">IFERROR(INDEX(Design!K$1:K$680,_Formatting!$J87),"")</f>
        <v/>
      </c>
      <c r="O170" s="467" t="str" cm="1">
        <f t="array" ref="O170">IFERROR(INDEX(Design!L$1:L$680,_Formatting!$J87),"")</f>
        <v/>
      </c>
      <c r="P170" s="467" t="str" cm="1">
        <f t="array" ref="P170">IFERROR(INDEX(Design!Q$1:Q$680,_Formatting!$J87),"")</f>
        <v/>
      </c>
    </row>
    <row r="171" spans="3:16" x14ac:dyDescent="0.25">
      <c r="C171" s="467" t="str" cm="1">
        <f t="array" ref="C171">IFERROR(INDEX(Design!B$1:B$680,_Formatting!$J88),"")</f>
        <v/>
      </c>
      <c r="D171" s="467" t="str" cm="1">
        <f t="array" ref="D171">IFERROR(INDEX(Design!C$1:C$680,_Formatting!$J88),"")</f>
        <v/>
      </c>
      <c r="E171" s="467" t="str" cm="1">
        <f t="array" ref="E171">IFERROR(INDEX(Design!D$1:D$680,_Formatting!$J88),"")</f>
        <v/>
      </c>
      <c r="F171" s="467"/>
      <c r="G171" s="482" t="str" cm="1">
        <f t="array" ref="G171">IFERROR(INDEX(Design!E$1:E$680,_Formatting!$J88),"")</f>
        <v/>
      </c>
      <c r="H171" s="467"/>
      <c r="I171" s="467" t="str" cm="1">
        <f t="array" ref="I171">IFERROR(INDEX(Design!F$1:F$680,_Formatting!$J88),"")</f>
        <v/>
      </c>
      <c r="J171" s="467" t="str" cm="1">
        <f t="array" ref="J171">IFERROR(INDEX(Design!G$1:G$680,_Formatting!$J88),"")</f>
        <v/>
      </c>
      <c r="K171" s="483" t="str" cm="1">
        <f t="array" ref="K171">IFERROR(INDEX(Design!H$1:H$680,_Formatting!$J88),"")</f>
        <v/>
      </c>
      <c r="L171" s="467" t="str" cm="1">
        <f t="array" ref="L171">IFERROR(INDEX(Design!I$1:I$680,_Formatting!$J88),"")</f>
        <v/>
      </c>
      <c r="M171" s="467" t="str" cm="1">
        <f t="array" ref="M171">IFERROR(INDEX(Design!J$1:J$680,_Formatting!$J88),"")</f>
        <v/>
      </c>
      <c r="N171" s="467" t="str" cm="1">
        <f t="array" ref="N171">IFERROR(INDEX(Design!K$1:K$680,_Formatting!$J88),"")</f>
        <v/>
      </c>
      <c r="O171" s="467" t="str" cm="1">
        <f t="array" ref="O171">IFERROR(INDEX(Design!L$1:L$680,_Formatting!$J88),"")</f>
        <v/>
      </c>
      <c r="P171" s="467" t="str" cm="1">
        <f t="array" ref="P171">IFERROR(INDEX(Design!Q$1:Q$680,_Formatting!$J88),"")</f>
        <v/>
      </c>
    </row>
    <row r="172" spans="3:16" x14ac:dyDescent="0.25">
      <c r="C172" s="467" t="str" cm="1">
        <f t="array" ref="C172">IFERROR(INDEX(Design!B$1:B$680,_Formatting!$J89),"")</f>
        <v/>
      </c>
      <c r="D172" s="467" t="str" cm="1">
        <f t="array" ref="D172">IFERROR(INDEX(Design!C$1:C$680,_Formatting!$J89),"")</f>
        <v/>
      </c>
      <c r="E172" s="467" t="str" cm="1">
        <f t="array" ref="E172">IFERROR(INDEX(Design!D$1:D$680,_Formatting!$J89),"")</f>
        <v/>
      </c>
      <c r="F172" s="467"/>
      <c r="G172" s="482" t="str" cm="1">
        <f t="array" ref="G172">IFERROR(INDEX(Design!E$1:E$680,_Formatting!$J89),"")</f>
        <v/>
      </c>
      <c r="H172" s="467"/>
      <c r="I172" s="467" t="str" cm="1">
        <f t="array" ref="I172">IFERROR(INDEX(Design!F$1:F$680,_Formatting!$J89),"")</f>
        <v/>
      </c>
      <c r="J172" s="467" t="str" cm="1">
        <f t="array" ref="J172">IFERROR(INDEX(Design!G$1:G$680,_Formatting!$J89),"")</f>
        <v/>
      </c>
      <c r="K172" s="483" t="str" cm="1">
        <f t="array" ref="K172">IFERROR(INDEX(Design!H$1:H$680,_Formatting!$J89),"")</f>
        <v/>
      </c>
      <c r="L172" s="467" t="str" cm="1">
        <f t="array" ref="L172">IFERROR(INDEX(Design!I$1:I$680,_Formatting!$J89),"")</f>
        <v/>
      </c>
      <c r="M172" s="467" t="str" cm="1">
        <f t="array" ref="M172">IFERROR(INDEX(Design!J$1:J$680,_Formatting!$J89),"")</f>
        <v/>
      </c>
      <c r="N172" s="467" t="str" cm="1">
        <f t="array" ref="N172">IFERROR(INDEX(Design!K$1:K$680,_Formatting!$J89),"")</f>
        <v/>
      </c>
      <c r="O172" s="467" t="str" cm="1">
        <f t="array" ref="O172">IFERROR(INDEX(Design!L$1:L$680,_Formatting!$J89),"")</f>
        <v/>
      </c>
      <c r="P172" s="467" t="str" cm="1">
        <f t="array" ref="P172">IFERROR(INDEX(Design!Q$1:Q$680,_Formatting!$J89),"")</f>
        <v/>
      </c>
    </row>
    <row r="173" spans="3:16" x14ac:dyDescent="0.25">
      <c r="C173" s="467" t="str" cm="1">
        <f t="array" ref="C173">IFERROR(INDEX(Design!B$1:B$680,_Formatting!$J90),"")</f>
        <v/>
      </c>
      <c r="D173" s="467" t="str" cm="1">
        <f t="array" ref="D173">IFERROR(INDEX(Design!C$1:C$680,_Formatting!$J90),"")</f>
        <v/>
      </c>
      <c r="E173" s="467" t="str" cm="1">
        <f t="array" ref="E173">IFERROR(INDEX(Design!D$1:D$680,_Formatting!$J90),"")</f>
        <v/>
      </c>
      <c r="F173" s="467"/>
      <c r="G173" s="482" t="str" cm="1">
        <f t="array" ref="G173">IFERROR(INDEX(Design!E$1:E$680,_Formatting!$J90),"")</f>
        <v/>
      </c>
      <c r="H173" s="467"/>
      <c r="I173" s="467" t="str" cm="1">
        <f t="array" ref="I173">IFERROR(INDEX(Design!F$1:F$680,_Formatting!$J90),"")</f>
        <v/>
      </c>
      <c r="J173" s="467" t="str" cm="1">
        <f t="array" ref="J173">IFERROR(INDEX(Design!G$1:G$680,_Formatting!$J90),"")</f>
        <v/>
      </c>
      <c r="K173" s="483" t="str" cm="1">
        <f t="array" ref="K173">IFERROR(INDEX(Design!H$1:H$680,_Formatting!$J90),"")</f>
        <v/>
      </c>
      <c r="L173" s="467" t="str" cm="1">
        <f t="array" ref="L173">IFERROR(INDEX(Design!I$1:I$680,_Formatting!$J90),"")</f>
        <v/>
      </c>
      <c r="M173" s="467" t="str" cm="1">
        <f t="array" ref="M173">IFERROR(INDEX(Design!J$1:J$680,_Formatting!$J90),"")</f>
        <v/>
      </c>
      <c r="N173" s="467" t="str" cm="1">
        <f t="array" ref="N173">IFERROR(INDEX(Design!K$1:K$680,_Formatting!$J90),"")</f>
        <v/>
      </c>
      <c r="O173" s="467" t="str" cm="1">
        <f t="array" ref="O173">IFERROR(INDEX(Design!L$1:L$680,_Formatting!$J90),"")</f>
        <v/>
      </c>
      <c r="P173" s="467" t="str" cm="1">
        <f t="array" ref="P173">IFERROR(INDEX(Design!Q$1:Q$680,_Formatting!$J90),"")</f>
        <v/>
      </c>
    </row>
    <row r="174" spans="3:16" x14ac:dyDescent="0.25">
      <c r="C174" s="467" t="str" cm="1">
        <f t="array" ref="C174">IFERROR(INDEX(Design!B$1:B$680,_Formatting!$J91),"")</f>
        <v/>
      </c>
      <c r="D174" s="467" t="str" cm="1">
        <f t="array" ref="D174">IFERROR(INDEX(Design!C$1:C$680,_Formatting!$J91),"")</f>
        <v/>
      </c>
      <c r="E174" s="467" t="str" cm="1">
        <f t="array" ref="E174">IFERROR(INDEX(Design!D$1:D$680,_Formatting!$J91),"")</f>
        <v/>
      </c>
      <c r="F174" s="467"/>
      <c r="G174" s="482" t="str" cm="1">
        <f t="array" ref="G174">IFERROR(INDEX(Design!E$1:E$680,_Formatting!$J91),"")</f>
        <v/>
      </c>
      <c r="H174" s="467"/>
      <c r="I174" s="467" t="str" cm="1">
        <f t="array" ref="I174">IFERROR(INDEX(Design!F$1:F$680,_Formatting!$J91),"")</f>
        <v/>
      </c>
      <c r="J174" s="467" t="str" cm="1">
        <f t="array" ref="J174">IFERROR(INDEX(Design!G$1:G$680,_Formatting!$J91),"")</f>
        <v/>
      </c>
      <c r="K174" s="483" t="str" cm="1">
        <f t="array" ref="K174">IFERROR(INDEX(Design!H$1:H$680,_Formatting!$J91),"")</f>
        <v/>
      </c>
      <c r="L174" s="467" t="str" cm="1">
        <f t="array" ref="L174">IFERROR(INDEX(Design!I$1:I$680,_Formatting!$J91),"")</f>
        <v/>
      </c>
      <c r="M174" s="467" t="str" cm="1">
        <f t="array" ref="M174">IFERROR(INDEX(Design!J$1:J$680,_Formatting!$J91),"")</f>
        <v/>
      </c>
      <c r="N174" s="467" t="str" cm="1">
        <f t="array" ref="N174">IFERROR(INDEX(Design!K$1:K$680,_Formatting!$J91),"")</f>
        <v/>
      </c>
      <c r="O174" s="467" t="str" cm="1">
        <f t="array" ref="O174">IFERROR(INDEX(Design!L$1:L$680,_Formatting!$J91),"")</f>
        <v/>
      </c>
      <c r="P174" s="467" t="str" cm="1">
        <f t="array" ref="P174">IFERROR(INDEX(Design!Q$1:Q$680,_Formatting!$J91),"")</f>
        <v/>
      </c>
    </row>
    <row r="175" spans="3:16" x14ac:dyDescent="0.25">
      <c r="C175" s="467" t="str" cm="1">
        <f t="array" ref="C175">IFERROR(INDEX(Design!B$1:B$680,_Formatting!$J92),"")</f>
        <v/>
      </c>
      <c r="D175" s="467" t="str" cm="1">
        <f t="array" ref="D175">IFERROR(INDEX(Design!C$1:C$680,_Formatting!$J92),"")</f>
        <v/>
      </c>
      <c r="E175" s="467" t="str" cm="1">
        <f t="array" ref="E175">IFERROR(INDEX(Design!D$1:D$680,_Formatting!$J92),"")</f>
        <v/>
      </c>
      <c r="F175" s="467"/>
      <c r="G175" s="482" t="str" cm="1">
        <f t="array" ref="G175">IFERROR(INDEX(Design!E$1:E$680,_Formatting!$J92),"")</f>
        <v/>
      </c>
      <c r="H175" s="467"/>
      <c r="I175" s="467" t="str" cm="1">
        <f t="array" ref="I175">IFERROR(INDEX(Design!F$1:F$680,_Formatting!$J92),"")</f>
        <v/>
      </c>
      <c r="J175" s="467" t="str" cm="1">
        <f t="array" ref="J175">IFERROR(INDEX(Design!G$1:G$680,_Formatting!$J92),"")</f>
        <v/>
      </c>
      <c r="K175" s="483" t="str" cm="1">
        <f t="array" ref="K175">IFERROR(INDEX(Design!H$1:H$680,_Formatting!$J92),"")</f>
        <v/>
      </c>
      <c r="L175" s="467" t="str" cm="1">
        <f t="array" ref="L175">IFERROR(INDEX(Design!I$1:I$680,_Formatting!$J92),"")</f>
        <v/>
      </c>
      <c r="M175" s="467" t="str" cm="1">
        <f t="array" ref="M175">IFERROR(INDEX(Design!J$1:J$680,_Formatting!$J92),"")</f>
        <v/>
      </c>
      <c r="N175" s="467" t="str" cm="1">
        <f t="array" ref="N175">IFERROR(INDEX(Design!K$1:K$680,_Formatting!$J92),"")</f>
        <v/>
      </c>
      <c r="O175" s="467" t="str" cm="1">
        <f t="array" ref="O175">IFERROR(INDEX(Design!L$1:L$680,_Formatting!$J92),"")</f>
        <v/>
      </c>
      <c r="P175" s="467" t="str" cm="1">
        <f t="array" ref="P175">IFERROR(INDEX(Design!Q$1:Q$680,_Formatting!$J92),"")</f>
        <v/>
      </c>
    </row>
    <row r="176" spans="3:16" x14ac:dyDescent="0.25">
      <c r="C176" s="467" t="str" cm="1">
        <f t="array" ref="C176">IFERROR(INDEX(Design!B$1:B$680,_Formatting!$J93),"")</f>
        <v/>
      </c>
      <c r="D176" s="467" t="str" cm="1">
        <f t="array" ref="D176">IFERROR(INDEX(Design!C$1:C$680,_Formatting!$J93),"")</f>
        <v/>
      </c>
      <c r="E176" s="467" t="str" cm="1">
        <f t="array" ref="E176">IFERROR(INDEX(Design!D$1:D$680,_Formatting!$J93),"")</f>
        <v/>
      </c>
      <c r="F176" s="467"/>
      <c r="G176" s="482" t="str" cm="1">
        <f t="array" ref="G176">IFERROR(INDEX(Design!E$1:E$680,_Formatting!$J93),"")</f>
        <v/>
      </c>
      <c r="H176" s="467"/>
      <c r="I176" s="467" t="str" cm="1">
        <f t="array" ref="I176">IFERROR(INDEX(Design!F$1:F$680,_Formatting!$J93),"")</f>
        <v/>
      </c>
      <c r="J176" s="467" t="str" cm="1">
        <f t="array" ref="J176">IFERROR(INDEX(Design!G$1:G$680,_Formatting!$J93),"")</f>
        <v/>
      </c>
      <c r="K176" s="483" t="str" cm="1">
        <f t="array" ref="K176">IFERROR(INDEX(Design!H$1:H$680,_Formatting!$J93),"")</f>
        <v/>
      </c>
      <c r="L176" s="467" t="str" cm="1">
        <f t="array" ref="L176">IFERROR(INDEX(Design!I$1:I$680,_Formatting!$J93),"")</f>
        <v/>
      </c>
      <c r="M176" s="467" t="str" cm="1">
        <f t="array" ref="M176">IFERROR(INDEX(Design!J$1:J$680,_Formatting!$J93),"")</f>
        <v/>
      </c>
      <c r="N176" s="467" t="str" cm="1">
        <f t="array" ref="N176">IFERROR(INDEX(Design!K$1:K$680,_Formatting!$J93),"")</f>
        <v/>
      </c>
      <c r="O176" s="467" t="str" cm="1">
        <f t="array" ref="O176">IFERROR(INDEX(Design!L$1:L$680,_Formatting!$J93),"")</f>
        <v/>
      </c>
      <c r="P176" s="467" t="str" cm="1">
        <f t="array" ref="P176">IFERROR(INDEX(Design!Q$1:Q$680,_Formatting!$J93),"")</f>
        <v/>
      </c>
    </row>
    <row r="177" spans="3:16" x14ac:dyDescent="0.25">
      <c r="C177" s="467" t="str" cm="1">
        <f t="array" ref="C177">IFERROR(INDEX(Design!B$1:B$680,_Formatting!$J94),"")</f>
        <v/>
      </c>
      <c r="D177" s="467" t="str" cm="1">
        <f t="array" ref="D177">IFERROR(INDEX(Design!C$1:C$680,_Formatting!$J94),"")</f>
        <v/>
      </c>
      <c r="E177" s="467" t="str" cm="1">
        <f t="array" ref="E177">IFERROR(INDEX(Design!D$1:D$680,_Formatting!$J94),"")</f>
        <v/>
      </c>
      <c r="F177" s="467"/>
      <c r="G177" s="482" t="str" cm="1">
        <f t="array" ref="G177">IFERROR(INDEX(Design!E$1:E$680,_Formatting!$J94),"")</f>
        <v/>
      </c>
      <c r="H177" s="467"/>
      <c r="I177" s="467" t="str" cm="1">
        <f t="array" ref="I177">IFERROR(INDEX(Design!F$1:F$680,_Formatting!$J94),"")</f>
        <v/>
      </c>
      <c r="J177" s="467" t="str" cm="1">
        <f t="array" ref="J177">IFERROR(INDEX(Design!G$1:G$680,_Formatting!$J94),"")</f>
        <v/>
      </c>
      <c r="K177" s="483" t="str" cm="1">
        <f t="array" ref="K177">IFERROR(INDEX(Design!H$1:H$680,_Formatting!$J94),"")</f>
        <v/>
      </c>
      <c r="L177" s="467" t="str" cm="1">
        <f t="array" ref="L177">IFERROR(INDEX(Design!I$1:I$680,_Formatting!$J94),"")</f>
        <v/>
      </c>
      <c r="M177" s="467" t="str" cm="1">
        <f t="array" ref="M177">IFERROR(INDEX(Design!J$1:J$680,_Formatting!$J94),"")</f>
        <v/>
      </c>
      <c r="N177" s="467" t="str" cm="1">
        <f t="array" ref="N177">IFERROR(INDEX(Design!K$1:K$680,_Formatting!$J94),"")</f>
        <v/>
      </c>
      <c r="O177" s="467" t="str" cm="1">
        <f t="array" ref="O177">IFERROR(INDEX(Design!L$1:L$680,_Formatting!$J94),"")</f>
        <v/>
      </c>
      <c r="P177" s="467" t="str" cm="1">
        <f t="array" ref="P177">IFERROR(INDEX(Design!Q$1:Q$680,_Formatting!$J94),"")</f>
        <v/>
      </c>
    </row>
    <row r="178" spans="3:16" x14ac:dyDescent="0.25">
      <c r="C178" s="467" t="str" cm="1">
        <f t="array" ref="C178">IFERROR(INDEX(Design!B$1:B$680,_Formatting!$J95),"")</f>
        <v/>
      </c>
      <c r="D178" s="467" t="str" cm="1">
        <f t="array" ref="D178">IFERROR(INDEX(Design!C$1:C$680,_Formatting!$J95),"")</f>
        <v/>
      </c>
      <c r="E178" s="467" t="str" cm="1">
        <f t="array" ref="E178">IFERROR(INDEX(Design!D$1:D$680,_Formatting!$J95),"")</f>
        <v/>
      </c>
      <c r="F178" s="467"/>
      <c r="G178" s="482" t="str" cm="1">
        <f t="array" ref="G178">IFERROR(INDEX(Design!E$1:E$680,_Formatting!$J95),"")</f>
        <v/>
      </c>
      <c r="H178" s="467"/>
      <c r="I178" s="467" t="str" cm="1">
        <f t="array" ref="I178">IFERROR(INDEX(Design!F$1:F$680,_Formatting!$J95),"")</f>
        <v/>
      </c>
      <c r="J178" s="467" t="str" cm="1">
        <f t="array" ref="J178">IFERROR(INDEX(Design!G$1:G$680,_Formatting!$J95),"")</f>
        <v/>
      </c>
      <c r="K178" s="483" t="str" cm="1">
        <f t="array" ref="K178">IFERROR(INDEX(Design!H$1:H$680,_Formatting!$J95),"")</f>
        <v/>
      </c>
      <c r="L178" s="467" t="str" cm="1">
        <f t="array" ref="L178">IFERROR(INDEX(Design!I$1:I$680,_Formatting!$J95),"")</f>
        <v/>
      </c>
      <c r="M178" s="467" t="str" cm="1">
        <f t="array" ref="M178">IFERROR(INDEX(Design!J$1:J$680,_Formatting!$J95),"")</f>
        <v/>
      </c>
      <c r="N178" s="467" t="str" cm="1">
        <f t="array" ref="N178">IFERROR(INDEX(Design!K$1:K$680,_Formatting!$J95),"")</f>
        <v/>
      </c>
      <c r="O178" s="467" t="str" cm="1">
        <f t="array" ref="O178">IFERROR(INDEX(Design!L$1:L$680,_Formatting!$J95),"")</f>
        <v/>
      </c>
      <c r="P178" s="467" t="str" cm="1">
        <f t="array" ref="P178">IFERROR(INDEX(Design!Q$1:Q$680,_Formatting!$J95),"")</f>
        <v/>
      </c>
    </row>
    <row r="179" spans="3:16" x14ac:dyDescent="0.25">
      <c r="C179" s="467" t="str" cm="1">
        <f t="array" ref="C179">IFERROR(INDEX(Design!B$1:B$680,_Formatting!$J96),"")</f>
        <v/>
      </c>
      <c r="D179" s="467" t="str" cm="1">
        <f t="array" ref="D179">IFERROR(INDEX(Design!C$1:C$680,_Formatting!$J96),"")</f>
        <v/>
      </c>
      <c r="E179" s="467" t="str" cm="1">
        <f t="array" ref="E179">IFERROR(INDEX(Design!D$1:D$680,_Formatting!$J96),"")</f>
        <v/>
      </c>
      <c r="F179" s="467"/>
      <c r="G179" s="482" t="str" cm="1">
        <f t="array" ref="G179">IFERROR(INDEX(Design!E$1:E$680,_Formatting!$J96),"")</f>
        <v/>
      </c>
      <c r="H179" s="467"/>
      <c r="I179" s="467" t="str" cm="1">
        <f t="array" ref="I179">IFERROR(INDEX(Design!F$1:F$680,_Formatting!$J96),"")</f>
        <v/>
      </c>
      <c r="J179" s="467" t="str" cm="1">
        <f t="array" ref="J179">IFERROR(INDEX(Design!G$1:G$680,_Formatting!$J96),"")</f>
        <v/>
      </c>
      <c r="K179" s="483" t="str" cm="1">
        <f t="array" ref="K179">IFERROR(INDEX(Design!H$1:H$680,_Formatting!$J96),"")</f>
        <v/>
      </c>
      <c r="L179" s="467" t="str" cm="1">
        <f t="array" ref="L179">IFERROR(INDEX(Design!I$1:I$680,_Formatting!$J96),"")</f>
        <v/>
      </c>
      <c r="M179" s="467" t="str" cm="1">
        <f t="array" ref="M179">IFERROR(INDEX(Design!J$1:J$680,_Formatting!$J96),"")</f>
        <v/>
      </c>
      <c r="N179" s="467" t="str" cm="1">
        <f t="array" ref="N179">IFERROR(INDEX(Design!K$1:K$680,_Formatting!$J96),"")</f>
        <v/>
      </c>
      <c r="O179" s="467" t="str" cm="1">
        <f t="array" ref="O179">IFERROR(INDEX(Design!L$1:L$680,_Formatting!$J96),"")</f>
        <v/>
      </c>
      <c r="P179" s="467" t="str" cm="1">
        <f t="array" ref="P179">IFERROR(INDEX(Design!Q$1:Q$680,_Formatting!$J96),"")</f>
        <v/>
      </c>
    </row>
    <row r="180" spans="3:16" x14ac:dyDescent="0.25">
      <c r="C180" s="467" t="str" cm="1">
        <f t="array" ref="C180">IFERROR(INDEX(Design!B$1:B$680,_Formatting!$J97),"")</f>
        <v/>
      </c>
      <c r="D180" s="467" t="str" cm="1">
        <f t="array" ref="D180">IFERROR(INDEX(Design!C$1:C$680,_Formatting!$J97),"")</f>
        <v/>
      </c>
      <c r="E180" s="467" t="str" cm="1">
        <f t="array" ref="E180">IFERROR(INDEX(Design!D$1:D$680,_Formatting!$J97),"")</f>
        <v/>
      </c>
      <c r="F180" s="467"/>
      <c r="G180" s="482" t="str" cm="1">
        <f t="array" ref="G180">IFERROR(INDEX(Design!E$1:E$680,_Formatting!$J97),"")</f>
        <v/>
      </c>
      <c r="H180" s="467"/>
      <c r="I180" s="467" t="str" cm="1">
        <f t="array" ref="I180">IFERROR(INDEX(Design!F$1:F$680,_Formatting!$J97),"")</f>
        <v/>
      </c>
      <c r="J180" s="467" t="str" cm="1">
        <f t="array" ref="J180">IFERROR(INDEX(Design!G$1:G$680,_Formatting!$J97),"")</f>
        <v/>
      </c>
      <c r="K180" s="483" t="str" cm="1">
        <f t="array" ref="K180">IFERROR(INDEX(Design!H$1:H$680,_Formatting!$J97),"")</f>
        <v/>
      </c>
      <c r="L180" s="467" t="str" cm="1">
        <f t="array" ref="L180">IFERROR(INDEX(Design!I$1:I$680,_Formatting!$J97),"")</f>
        <v/>
      </c>
      <c r="M180" s="467" t="str" cm="1">
        <f t="array" ref="M180">IFERROR(INDEX(Design!J$1:J$680,_Formatting!$J97),"")</f>
        <v/>
      </c>
      <c r="N180" s="467" t="str" cm="1">
        <f t="array" ref="N180">IFERROR(INDEX(Design!K$1:K$680,_Formatting!$J97),"")</f>
        <v/>
      </c>
      <c r="O180" s="467" t="str" cm="1">
        <f t="array" ref="O180">IFERROR(INDEX(Design!L$1:L$680,_Formatting!$J97),"")</f>
        <v/>
      </c>
      <c r="P180" s="467" t="str" cm="1">
        <f t="array" ref="P180">IFERROR(INDEX(Design!Q$1:Q$680,_Formatting!$J97),"")</f>
        <v/>
      </c>
    </row>
    <row r="181" spans="3:16" x14ac:dyDescent="0.25">
      <c r="C181" s="467" t="str" cm="1">
        <f t="array" ref="C181">IFERROR(INDEX(Design!B$1:B$680,_Formatting!$J98),"")</f>
        <v/>
      </c>
      <c r="D181" s="467" t="str" cm="1">
        <f t="array" ref="D181">IFERROR(INDEX(Design!C$1:C$680,_Formatting!$J98),"")</f>
        <v/>
      </c>
      <c r="E181" s="467" t="str" cm="1">
        <f t="array" ref="E181">IFERROR(INDEX(Design!D$1:D$680,_Formatting!$J98),"")</f>
        <v/>
      </c>
      <c r="F181" s="467"/>
      <c r="G181" s="482" t="str" cm="1">
        <f t="array" ref="G181">IFERROR(INDEX(Design!E$1:E$680,_Formatting!$J98),"")</f>
        <v/>
      </c>
      <c r="H181" s="467"/>
      <c r="I181" s="467" t="str" cm="1">
        <f t="array" ref="I181">IFERROR(INDEX(Design!F$1:F$680,_Formatting!$J98),"")</f>
        <v/>
      </c>
      <c r="J181" s="467" t="str" cm="1">
        <f t="array" ref="J181">IFERROR(INDEX(Design!G$1:G$680,_Formatting!$J98),"")</f>
        <v/>
      </c>
      <c r="K181" s="483" t="str" cm="1">
        <f t="array" ref="K181">IFERROR(INDEX(Design!H$1:H$680,_Formatting!$J98),"")</f>
        <v/>
      </c>
      <c r="L181" s="467" t="str" cm="1">
        <f t="array" ref="L181">IFERROR(INDEX(Design!I$1:I$680,_Formatting!$J98),"")</f>
        <v/>
      </c>
      <c r="M181" s="467" t="str" cm="1">
        <f t="array" ref="M181">IFERROR(INDEX(Design!J$1:J$680,_Formatting!$J98),"")</f>
        <v/>
      </c>
      <c r="N181" s="467" t="str" cm="1">
        <f t="array" ref="N181">IFERROR(INDEX(Design!K$1:K$680,_Formatting!$J98),"")</f>
        <v/>
      </c>
      <c r="O181" s="467" t="str" cm="1">
        <f t="array" ref="O181">IFERROR(INDEX(Design!L$1:L$680,_Formatting!$J98),"")</f>
        <v/>
      </c>
      <c r="P181" s="467" t="str" cm="1">
        <f t="array" ref="P181">IFERROR(INDEX(Design!Q$1:Q$680,_Formatting!$J98),"")</f>
        <v/>
      </c>
    </row>
    <row r="182" spans="3:16" x14ac:dyDescent="0.25">
      <c r="C182" s="467" t="str" cm="1">
        <f t="array" ref="C182">IFERROR(INDEX(Design!B$1:B$680,_Formatting!$J99),"")</f>
        <v/>
      </c>
      <c r="D182" s="467" t="str" cm="1">
        <f t="array" ref="D182">IFERROR(INDEX(Design!C$1:C$680,_Formatting!$J99),"")</f>
        <v/>
      </c>
      <c r="E182" s="467" t="str" cm="1">
        <f t="array" ref="E182">IFERROR(INDEX(Design!D$1:D$680,_Formatting!$J99),"")</f>
        <v/>
      </c>
      <c r="F182" s="467"/>
      <c r="G182" s="482" t="str" cm="1">
        <f t="array" ref="G182">IFERROR(INDEX(Design!E$1:E$680,_Formatting!$J99),"")</f>
        <v/>
      </c>
      <c r="H182" s="467"/>
      <c r="I182" s="467" t="str" cm="1">
        <f t="array" ref="I182">IFERROR(INDEX(Design!F$1:F$680,_Formatting!$J99),"")</f>
        <v/>
      </c>
      <c r="J182" s="467" t="str" cm="1">
        <f t="array" ref="J182">IFERROR(INDEX(Design!G$1:G$680,_Formatting!$J99),"")</f>
        <v/>
      </c>
      <c r="K182" s="483" t="str" cm="1">
        <f t="array" ref="K182">IFERROR(INDEX(Design!H$1:H$680,_Formatting!$J99),"")</f>
        <v/>
      </c>
      <c r="L182" s="467" t="str" cm="1">
        <f t="array" ref="L182">IFERROR(INDEX(Design!I$1:I$680,_Formatting!$J99),"")</f>
        <v/>
      </c>
      <c r="M182" s="467" t="str" cm="1">
        <f t="array" ref="M182">IFERROR(INDEX(Design!J$1:J$680,_Formatting!$J99),"")</f>
        <v/>
      </c>
      <c r="N182" s="467" t="str" cm="1">
        <f t="array" ref="N182">IFERROR(INDEX(Design!K$1:K$680,_Formatting!$J99),"")</f>
        <v/>
      </c>
      <c r="O182" s="467" t="str" cm="1">
        <f t="array" ref="O182">IFERROR(INDEX(Design!L$1:L$680,_Formatting!$J99),"")</f>
        <v/>
      </c>
      <c r="P182" s="467" t="str" cm="1">
        <f t="array" ref="P182">IFERROR(INDEX(Design!Q$1:Q$680,_Formatting!$J99),"")</f>
        <v/>
      </c>
    </row>
    <row r="183" spans="3:16" x14ac:dyDescent="0.25">
      <c r="C183" s="467" t="str" cm="1">
        <f t="array" ref="C183">IFERROR(INDEX(Design!B$1:B$680,_Formatting!$J100),"")</f>
        <v/>
      </c>
      <c r="D183" s="467" t="str" cm="1">
        <f t="array" ref="D183">IFERROR(INDEX(Design!C$1:C$680,_Formatting!$J100),"")</f>
        <v/>
      </c>
      <c r="E183" s="467" t="str" cm="1">
        <f t="array" ref="E183">IFERROR(INDEX(Design!D$1:D$680,_Formatting!$J100),"")</f>
        <v/>
      </c>
      <c r="F183" s="467"/>
      <c r="G183" s="482" t="str" cm="1">
        <f t="array" ref="G183">IFERROR(INDEX(Design!E$1:E$680,_Formatting!$J100),"")</f>
        <v/>
      </c>
      <c r="H183" s="467"/>
      <c r="I183" s="467" t="str" cm="1">
        <f t="array" ref="I183">IFERROR(INDEX(Design!F$1:F$680,_Formatting!$J100),"")</f>
        <v/>
      </c>
      <c r="J183" s="467" t="str" cm="1">
        <f t="array" ref="J183">IFERROR(INDEX(Design!G$1:G$680,_Formatting!$J100),"")</f>
        <v/>
      </c>
      <c r="K183" s="483" t="str" cm="1">
        <f t="array" ref="K183">IFERROR(INDEX(Design!H$1:H$680,_Formatting!$J100),"")</f>
        <v/>
      </c>
      <c r="L183" s="467" t="str" cm="1">
        <f t="array" ref="L183">IFERROR(INDEX(Design!I$1:I$680,_Formatting!$J100),"")</f>
        <v/>
      </c>
      <c r="M183" s="467" t="str" cm="1">
        <f t="array" ref="M183">IFERROR(INDEX(Design!J$1:J$680,_Formatting!$J100),"")</f>
        <v/>
      </c>
      <c r="N183" s="467" t="str" cm="1">
        <f t="array" ref="N183">IFERROR(INDEX(Design!K$1:K$680,_Formatting!$J100),"")</f>
        <v/>
      </c>
      <c r="O183" s="467" t="str" cm="1">
        <f t="array" ref="O183">IFERROR(INDEX(Design!L$1:L$680,_Formatting!$J100),"")</f>
        <v/>
      </c>
      <c r="P183" s="467" t="str" cm="1">
        <f t="array" ref="P183">IFERROR(INDEX(Design!Q$1:Q$680,_Formatting!$J100),"")</f>
        <v/>
      </c>
    </row>
    <row r="184" spans="3:16" x14ac:dyDescent="0.25">
      <c r="C184" s="467" t="str" cm="1">
        <f t="array" ref="C184">IFERROR(INDEX(Design!B$1:B$680,_Formatting!$J101),"")</f>
        <v/>
      </c>
      <c r="D184" s="467" t="str" cm="1">
        <f t="array" ref="D184">IFERROR(INDEX(Design!C$1:C$680,_Formatting!$J101),"")</f>
        <v/>
      </c>
      <c r="E184" s="467" t="str" cm="1">
        <f t="array" ref="E184">IFERROR(INDEX(Design!D$1:D$680,_Formatting!$J101),"")</f>
        <v/>
      </c>
      <c r="F184" s="467"/>
      <c r="G184" s="482" t="str" cm="1">
        <f t="array" ref="G184">IFERROR(INDEX(Design!E$1:E$680,_Formatting!$J101),"")</f>
        <v/>
      </c>
      <c r="H184" s="467"/>
      <c r="I184" s="467" t="str" cm="1">
        <f t="array" ref="I184">IFERROR(INDEX(Design!F$1:F$680,_Formatting!$J101),"")</f>
        <v/>
      </c>
      <c r="J184" s="467" t="str" cm="1">
        <f t="array" ref="J184">IFERROR(INDEX(Design!G$1:G$680,_Formatting!$J101),"")</f>
        <v/>
      </c>
      <c r="K184" s="483" t="str" cm="1">
        <f t="array" ref="K184">IFERROR(INDEX(Design!H$1:H$680,_Formatting!$J101),"")</f>
        <v/>
      </c>
      <c r="L184" s="467" t="str" cm="1">
        <f t="array" ref="L184">IFERROR(INDEX(Design!I$1:I$680,_Formatting!$J101),"")</f>
        <v/>
      </c>
      <c r="M184" s="467" t="str" cm="1">
        <f t="array" ref="M184">IFERROR(INDEX(Design!J$1:J$680,_Formatting!$J101),"")</f>
        <v/>
      </c>
      <c r="N184" s="467" t="str" cm="1">
        <f t="array" ref="N184">IFERROR(INDEX(Design!K$1:K$680,_Formatting!$J101),"")</f>
        <v/>
      </c>
      <c r="O184" s="467" t="str" cm="1">
        <f t="array" ref="O184">IFERROR(INDEX(Design!L$1:L$680,_Formatting!$J101),"")</f>
        <v/>
      </c>
      <c r="P184" s="467" t="str" cm="1">
        <f t="array" ref="P184">IFERROR(INDEX(Design!Q$1:Q$680,_Formatting!$J101),"")</f>
        <v/>
      </c>
    </row>
    <row r="185" spans="3:16" x14ac:dyDescent="0.25">
      <c r="C185" s="467" t="str" cm="1">
        <f t="array" ref="C185">IFERROR(INDEX(Design!B$1:B$680,_Formatting!$J102),"")</f>
        <v/>
      </c>
      <c r="D185" s="467" t="str" cm="1">
        <f t="array" ref="D185">IFERROR(INDEX(Design!C$1:C$680,_Formatting!$J102),"")</f>
        <v/>
      </c>
      <c r="E185" s="467" t="str" cm="1">
        <f t="array" ref="E185">IFERROR(INDEX(Design!D$1:D$680,_Formatting!$J102),"")</f>
        <v/>
      </c>
      <c r="F185" s="467"/>
      <c r="G185" s="482" t="str" cm="1">
        <f t="array" ref="G185">IFERROR(INDEX(Design!E$1:E$680,_Formatting!$J102),"")</f>
        <v/>
      </c>
      <c r="H185" s="467"/>
      <c r="I185" s="467" t="str" cm="1">
        <f t="array" ref="I185">IFERROR(INDEX(Design!F$1:F$680,_Formatting!$J102),"")</f>
        <v/>
      </c>
      <c r="J185" s="467" t="str" cm="1">
        <f t="array" ref="J185">IFERROR(INDEX(Design!G$1:G$680,_Formatting!$J102),"")</f>
        <v/>
      </c>
      <c r="K185" s="483" t="str" cm="1">
        <f t="array" ref="K185">IFERROR(INDEX(Design!H$1:H$680,_Formatting!$J102),"")</f>
        <v/>
      </c>
      <c r="L185" s="467" t="str" cm="1">
        <f t="array" ref="L185">IFERROR(INDEX(Design!I$1:I$680,_Formatting!$J102),"")</f>
        <v/>
      </c>
      <c r="M185" s="467" t="str" cm="1">
        <f t="array" ref="M185">IFERROR(INDEX(Design!J$1:J$680,_Formatting!$J102),"")</f>
        <v/>
      </c>
      <c r="N185" s="467" t="str" cm="1">
        <f t="array" ref="N185">IFERROR(INDEX(Design!K$1:K$680,_Formatting!$J102),"")</f>
        <v/>
      </c>
      <c r="O185" s="467" t="str" cm="1">
        <f t="array" ref="O185">IFERROR(INDEX(Design!L$1:L$680,_Formatting!$J102),"")</f>
        <v/>
      </c>
      <c r="P185" s="467" t="str" cm="1">
        <f t="array" ref="P185">IFERROR(INDEX(Design!Q$1:Q$680,_Formatting!$J102),"")</f>
        <v/>
      </c>
    </row>
    <row r="186" spans="3:16" x14ac:dyDescent="0.25">
      <c r="C186" s="467" t="str" cm="1">
        <f t="array" ref="C186">IFERROR(INDEX(Design!B$1:B$680,_Formatting!$J103),"")</f>
        <v/>
      </c>
      <c r="D186" s="467" t="str" cm="1">
        <f t="array" ref="D186">IFERROR(INDEX(Design!C$1:C$680,_Formatting!$J103),"")</f>
        <v/>
      </c>
      <c r="E186" s="467" t="str" cm="1">
        <f t="array" ref="E186">IFERROR(INDEX(Design!D$1:D$680,_Formatting!$J103),"")</f>
        <v/>
      </c>
      <c r="F186" s="467"/>
      <c r="G186" s="482" t="str" cm="1">
        <f t="array" ref="G186">IFERROR(INDEX(Design!E$1:E$680,_Formatting!$J103),"")</f>
        <v/>
      </c>
      <c r="H186" s="467"/>
      <c r="I186" s="467" t="str" cm="1">
        <f t="array" ref="I186">IFERROR(INDEX(Design!F$1:F$680,_Formatting!$J103),"")</f>
        <v/>
      </c>
      <c r="J186" s="467" t="str" cm="1">
        <f t="array" ref="J186">IFERROR(INDEX(Design!G$1:G$680,_Formatting!$J103),"")</f>
        <v/>
      </c>
      <c r="K186" s="483" t="str" cm="1">
        <f t="array" ref="K186">IFERROR(INDEX(Design!H$1:H$680,_Formatting!$J103),"")</f>
        <v/>
      </c>
      <c r="L186" s="467" t="str" cm="1">
        <f t="array" ref="L186">IFERROR(INDEX(Design!I$1:I$680,_Formatting!$J103),"")</f>
        <v/>
      </c>
      <c r="M186" s="467" t="str" cm="1">
        <f t="array" ref="M186">IFERROR(INDEX(Design!J$1:J$680,_Formatting!$J103),"")</f>
        <v/>
      </c>
      <c r="N186" s="467" t="str" cm="1">
        <f t="array" ref="N186">IFERROR(INDEX(Design!K$1:K$680,_Formatting!$J103),"")</f>
        <v/>
      </c>
      <c r="O186" s="467" t="str" cm="1">
        <f t="array" ref="O186">IFERROR(INDEX(Design!L$1:L$680,_Formatting!$J103),"")</f>
        <v/>
      </c>
      <c r="P186" s="467" t="str" cm="1">
        <f t="array" ref="P186">IFERROR(INDEX(Design!Q$1:Q$680,_Formatting!$J103),"")</f>
        <v/>
      </c>
    </row>
    <row r="187" spans="3:16" x14ac:dyDescent="0.25">
      <c r="C187" s="467" t="str" cm="1">
        <f t="array" ref="C187">IFERROR(INDEX(Design!B$1:B$680,_Formatting!$J104),"")</f>
        <v/>
      </c>
      <c r="D187" s="467" t="str" cm="1">
        <f t="array" ref="D187">IFERROR(INDEX(Design!C$1:C$680,_Formatting!$J104),"")</f>
        <v/>
      </c>
      <c r="E187" s="467" t="str" cm="1">
        <f t="array" ref="E187">IFERROR(INDEX(Design!D$1:D$680,_Formatting!$J104),"")</f>
        <v/>
      </c>
      <c r="F187" s="467"/>
      <c r="G187" s="482" t="str" cm="1">
        <f t="array" ref="G187">IFERROR(INDEX(Design!E$1:E$680,_Formatting!$J104),"")</f>
        <v/>
      </c>
      <c r="H187" s="467"/>
      <c r="I187" s="467" t="str" cm="1">
        <f t="array" ref="I187">IFERROR(INDEX(Design!F$1:F$680,_Formatting!$J104),"")</f>
        <v/>
      </c>
      <c r="J187" s="467" t="str" cm="1">
        <f t="array" ref="J187">IFERROR(INDEX(Design!G$1:G$680,_Formatting!$J104),"")</f>
        <v/>
      </c>
      <c r="K187" s="483" t="str" cm="1">
        <f t="array" ref="K187">IFERROR(INDEX(Design!H$1:H$680,_Formatting!$J104),"")</f>
        <v/>
      </c>
      <c r="L187" s="467" t="str" cm="1">
        <f t="array" ref="L187">IFERROR(INDEX(Design!I$1:I$680,_Formatting!$J104),"")</f>
        <v/>
      </c>
      <c r="M187" s="467" t="str" cm="1">
        <f t="array" ref="M187">IFERROR(INDEX(Design!J$1:J$680,_Formatting!$J104),"")</f>
        <v/>
      </c>
      <c r="N187" s="467" t="str" cm="1">
        <f t="array" ref="N187">IFERROR(INDEX(Design!K$1:K$680,_Formatting!$J104),"")</f>
        <v/>
      </c>
      <c r="O187" s="467" t="str" cm="1">
        <f t="array" ref="O187">IFERROR(INDEX(Design!L$1:L$680,_Formatting!$J104),"")</f>
        <v/>
      </c>
      <c r="P187" s="467" t="str" cm="1">
        <f t="array" ref="P187">IFERROR(INDEX(Design!Q$1:Q$680,_Formatting!$J104),"")</f>
        <v/>
      </c>
    </row>
    <row r="188" spans="3:16" x14ac:dyDescent="0.25">
      <c r="C188" s="467" t="str" cm="1">
        <f t="array" ref="C188">IFERROR(INDEX(Design!B$1:B$680,_Formatting!$J105),"")</f>
        <v/>
      </c>
      <c r="D188" s="467" t="str" cm="1">
        <f t="array" ref="D188">IFERROR(INDEX(Design!C$1:C$680,_Formatting!$J105),"")</f>
        <v/>
      </c>
      <c r="E188" s="467" t="str" cm="1">
        <f t="array" ref="E188">IFERROR(INDEX(Design!D$1:D$680,_Formatting!$J105),"")</f>
        <v/>
      </c>
      <c r="F188" s="467"/>
      <c r="G188" s="482" t="str" cm="1">
        <f t="array" ref="G188">IFERROR(INDEX(Design!E$1:E$680,_Formatting!$J105),"")</f>
        <v/>
      </c>
      <c r="H188" s="467"/>
      <c r="I188" s="467" t="str" cm="1">
        <f t="array" ref="I188">IFERROR(INDEX(Design!F$1:F$680,_Formatting!$J105),"")</f>
        <v/>
      </c>
      <c r="J188" s="467" t="str" cm="1">
        <f t="array" ref="J188">IFERROR(INDEX(Design!G$1:G$680,_Formatting!$J105),"")</f>
        <v/>
      </c>
      <c r="K188" s="483" t="str" cm="1">
        <f t="array" ref="K188">IFERROR(INDEX(Design!H$1:H$680,_Formatting!$J105),"")</f>
        <v/>
      </c>
      <c r="L188" s="467" t="str" cm="1">
        <f t="array" ref="L188">IFERROR(INDEX(Design!I$1:I$680,_Formatting!$J105),"")</f>
        <v/>
      </c>
      <c r="M188" s="467" t="str" cm="1">
        <f t="array" ref="M188">IFERROR(INDEX(Design!J$1:J$680,_Formatting!$J105),"")</f>
        <v/>
      </c>
      <c r="N188" s="467" t="str" cm="1">
        <f t="array" ref="N188">IFERROR(INDEX(Design!K$1:K$680,_Formatting!$J105),"")</f>
        <v/>
      </c>
      <c r="O188" s="467" t="str" cm="1">
        <f t="array" ref="O188">IFERROR(INDEX(Design!L$1:L$680,_Formatting!$J105),"")</f>
        <v/>
      </c>
      <c r="P188" s="467" t="str" cm="1">
        <f t="array" ref="P188">IFERROR(INDEX(Design!Q$1:Q$680,_Formatting!$J105),"")</f>
        <v/>
      </c>
    </row>
    <row r="189" spans="3:16" x14ac:dyDescent="0.25">
      <c r="C189" s="467" t="str" cm="1">
        <f t="array" ref="C189">IFERROR(INDEX(Design!B$1:B$680,_Formatting!$J106),"")</f>
        <v/>
      </c>
      <c r="D189" s="467" t="str" cm="1">
        <f t="array" ref="D189">IFERROR(INDEX(Design!C$1:C$680,_Formatting!$J106),"")</f>
        <v/>
      </c>
      <c r="E189" s="467" t="str" cm="1">
        <f t="array" ref="E189">IFERROR(INDEX(Design!D$1:D$680,_Formatting!$J106),"")</f>
        <v/>
      </c>
      <c r="F189" s="467"/>
      <c r="G189" s="482" t="str" cm="1">
        <f t="array" ref="G189">IFERROR(INDEX(Design!E$1:E$680,_Formatting!$J106),"")</f>
        <v/>
      </c>
      <c r="H189" s="467"/>
      <c r="I189" s="467" t="str" cm="1">
        <f t="array" ref="I189">IFERROR(INDEX(Design!F$1:F$680,_Formatting!$J106),"")</f>
        <v/>
      </c>
      <c r="J189" s="467" t="str" cm="1">
        <f t="array" ref="J189">IFERROR(INDEX(Design!G$1:G$680,_Formatting!$J106),"")</f>
        <v/>
      </c>
      <c r="K189" s="483" t="str" cm="1">
        <f t="array" ref="K189">IFERROR(INDEX(Design!H$1:H$680,_Formatting!$J106),"")</f>
        <v/>
      </c>
      <c r="L189" s="467" t="str" cm="1">
        <f t="array" ref="L189">IFERROR(INDEX(Design!I$1:I$680,_Formatting!$J106),"")</f>
        <v/>
      </c>
      <c r="M189" s="467" t="str" cm="1">
        <f t="array" ref="M189">IFERROR(INDEX(Design!J$1:J$680,_Formatting!$J106),"")</f>
        <v/>
      </c>
      <c r="N189" s="467" t="str" cm="1">
        <f t="array" ref="N189">IFERROR(INDEX(Design!K$1:K$680,_Formatting!$J106),"")</f>
        <v/>
      </c>
      <c r="O189" s="467" t="str" cm="1">
        <f t="array" ref="O189">IFERROR(INDEX(Design!L$1:L$680,_Formatting!$J106),"")</f>
        <v/>
      </c>
      <c r="P189" s="467" t="str" cm="1">
        <f t="array" ref="P189">IFERROR(INDEX(Design!Q$1:Q$680,_Formatting!$J106),"")</f>
        <v/>
      </c>
    </row>
    <row r="190" spans="3:16" x14ac:dyDescent="0.25">
      <c r="C190" s="467" t="str" cm="1">
        <f t="array" ref="C190">IFERROR(INDEX(Design!B$1:B$680,_Formatting!$J107),"")</f>
        <v/>
      </c>
      <c r="D190" s="467" t="str" cm="1">
        <f t="array" ref="D190">IFERROR(INDEX(Design!C$1:C$680,_Formatting!$J107),"")</f>
        <v/>
      </c>
      <c r="E190" s="467" t="str" cm="1">
        <f t="array" ref="E190">IFERROR(INDEX(Design!D$1:D$680,_Formatting!$J107),"")</f>
        <v/>
      </c>
      <c r="F190" s="467"/>
      <c r="G190" s="482" t="str" cm="1">
        <f t="array" ref="G190">IFERROR(INDEX(Design!E$1:E$680,_Formatting!$J107),"")</f>
        <v/>
      </c>
      <c r="H190" s="467"/>
      <c r="I190" s="467" t="str" cm="1">
        <f t="array" ref="I190">IFERROR(INDEX(Design!F$1:F$680,_Formatting!$J107),"")</f>
        <v/>
      </c>
      <c r="J190" s="467" t="str" cm="1">
        <f t="array" ref="J190">IFERROR(INDEX(Design!G$1:G$680,_Formatting!$J107),"")</f>
        <v/>
      </c>
      <c r="K190" s="483" t="str" cm="1">
        <f t="array" ref="K190">IFERROR(INDEX(Design!H$1:H$680,_Formatting!$J107),"")</f>
        <v/>
      </c>
      <c r="L190" s="467" t="str" cm="1">
        <f t="array" ref="L190">IFERROR(INDEX(Design!I$1:I$680,_Formatting!$J107),"")</f>
        <v/>
      </c>
      <c r="M190" s="467" t="str" cm="1">
        <f t="array" ref="M190">IFERROR(INDEX(Design!J$1:J$680,_Formatting!$J107),"")</f>
        <v/>
      </c>
      <c r="N190" s="467" t="str" cm="1">
        <f t="array" ref="N190">IFERROR(INDEX(Design!K$1:K$680,_Formatting!$J107),"")</f>
        <v/>
      </c>
      <c r="O190" s="467" t="str" cm="1">
        <f t="array" ref="O190">IFERROR(INDEX(Design!L$1:L$680,_Formatting!$J107),"")</f>
        <v/>
      </c>
      <c r="P190" s="467" t="str" cm="1">
        <f t="array" ref="P190">IFERROR(INDEX(Design!Q$1:Q$680,_Formatting!$J107),"")</f>
        <v/>
      </c>
    </row>
    <row r="191" spans="3:16" x14ac:dyDescent="0.25">
      <c r="C191" s="467" t="str" cm="1">
        <f t="array" ref="C191">IFERROR(INDEX(Design!B$1:B$680,_Formatting!$J108),"")</f>
        <v/>
      </c>
      <c r="D191" s="467" t="str" cm="1">
        <f t="array" ref="D191">IFERROR(INDEX(Design!C$1:C$680,_Formatting!$J108),"")</f>
        <v/>
      </c>
      <c r="E191" s="467" t="str" cm="1">
        <f t="array" ref="E191">IFERROR(INDEX(Design!D$1:D$680,_Formatting!$J108),"")</f>
        <v/>
      </c>
      <c r="F191" s="467"/>
      <c r="G191" s="482" t="str" cm="1">
        <f t="array" ref="G191">IFERROR(INDEX(Design!E$1:E$680,_Formatting!$J108),"")</f>
        <v/>
      </c>
      <c r="H191" s="467"/>
      <c r="I191" s="467" t="str" cm="1">
        <f t="array" ref="I191">IFERROR(INDEX(Design!F$1:F$680,_Formatting!$J108),"")</f>
        <v/>
      </c>
      <c r="J191" s="467" t="str" cm="1">
        <f t="array" ref="J191">IFERROR(INDEX(Design!G$1:G$680,_Formatting!$J108),"")</f>
        <v/>
      </c>
      <c r="K191" s="483" t="str" cm="1">
        <f t="array" ref="K191">IFERROR(INDEX(Design!H$1:H$680,_Formatting!$J108),"")</f>
        <v/>
      </c>
      <c r="L191" s="467" t="str" cm="1">
        <f t="array" ref="L191">IFERROR(INDEX(Design!I$1:I$680,_Formatting!$J108),"")</f>
        <v/>
      </c>
      <c r="M191" s="467" t="str" cm="1">
        <f t="array" ref="M191">IFERROR(INDEX(Design!J$1:J$680,_Formatting!$J108),"")</f>
        <v/>
      </c>
      <c r="N191" s="467" t="str" cm="1">
        <f t="array" ref="N191">IFERROR(INDEX(Design!K$1:K$680,_Formatting!$J108),"")</f>
        <v/>
      </c>
      <c r="O191" s="467" t="str" cm="1">
        <f t="array" ref="O191">IFERROR(INDEX(Design!L$1:L$680,_Formatting!$J108),"")</f>
        <v/>
      </c>
      <c r="P191" s="467" t="str" cm="1">
        <f t="array" ref="P191">IFERROR(INDEX(Design!Q$1:Q$680,_Formatting!$J108),"")</f>
        <v/>
      </c>
    </row>
    <row r="192" spans="3:16" x14ac:dyDescent="0.25">
      <c r="C192" s="467" t="str" cm="1">
        <f t="array" ref="C192">IFERROR(INDEX(Design!B$1:B$680,_Formatting!$J109),"")</f>
        <v/>
      </c>
      <c r="D192" s="467" t="str" cm="1">
        <f t="array" ref="D192">IFERROR(INDEX(Design!C$1:C$680,_Formatting!$J109),"")</f>
        <v/>
      </c>
      <c r="E192" s="467" t="str" cm="1">
        <f t="array" ref="E192">IFERROR(INDEX(Design!D$1:D$680,_Formatting!$J109),"")</f>
        <v/>
      </c>
      <c r="F192" s="467"/>
      <c r="G192" s="482" t="str" cm="1">
        <f t="array" ref="G192">IFERROR(INDEX(Design!E$1:E$680,_Formatting!$J109),"")</f>
        <v/>
      </c>
      <c r="H192" s="467"/>
      <c r="I192" s="467" t="str" cm="1">
        <f t="array" ref="I192">IFERROR(INDEX(Design!F$1:F$680,_Formatting!$J109),"")</f>
        <v/>
      </c>
      <c r="J192" s="467" t="str" cm="1">
        <f t="array" ref="J192">IFERROR(INDEX(Design!G$1:G$680,_Formatting!$J109),"")</f>
        <v/>
      </c>
      <c r="K192" s="483" t="str" cm="1">
        <f t="array" ref="K192">IFERROR(INDEX(Design!H$1:H$680,_Formatting!$J109),"")</f>
        <v/>
      </c>
      <c r="L192" s="467" t="str" cm="1">
        <f t="array" ref="L192">IFERROR(INDEX(Design!I$1:I$680,_Formatting!$J109),"")</f>
        <v/>
      </c>
      <c r="M192" s="467" t="str" cm="1">
        <f t="array" ref="M192">IFERROR(INDEX(Design!J$1:J$680,_Formatting!$J109),"")</f>
        <v/>
      </c>
      <c r="N192" s="467" t="str" cm="1">
        <f t="array" ref="N192">IFERROR(INDEX(Design!K$1:K$680,_Formatting!$J109),"")</f>
        <v/>
      </c>
      <c r="O192" s="467" t="str" cm="1">
        <f t="array" ref="O192">IFERROR(INDEX(Design!L$1:L$680,_Formatting!$J109),"")</f>
        <v/>
      </c>
      <c r="P192" s="467" t="str" cm="1">
        <f t="array" ref="P192">IFERROR(INDEX(Design!Q$1:Q$680,_Formatting!$J109),"")</f>
        <v/>
      </c>
    </row>
    <row r="193" spans="3:16" x14ac:dyDescent="0.25">
      <c r="C193" s="467" t="str" cm="1">
        <f t="array" ref="C193">IFERROR(INDEX(Design!B$1:B$680,_Formatting!$J110),"")</f>
        <v/>
      </c>
      <c r="D193" s="467" t="str" cm="1">
        <f t="array" ref="D193">IFERROR(INDEX(Design!C$1:C$680,_Formatting!$J110),"")</f>
        <v/>
      </c>
      <c r="E193" s="467" t="str" cm="1">
        <f t="array" ref="E193">IFERROR(INDEX(Design!D$1:D$680,_Formatting!$J110),"")</f>
        <v/>
      </c>
      <c r="F193" s="467"/>
      <c r="G193" s="482" t="str" cm="1">
        <f t="array" ref="G193">IFERROR(INDEX(Design!E$1:E$680,_Formatting!$J110),"")</f>
        <v/>
      </c>
      <c r="H193" s="467"/>
      <c r="I193" s="467" t="str" cm="1">
        <f t="array" ref="I193">IFERROR(INDEX(Design!F$1:F$680,_Formatting!$J110),"")</f>
        <v/>
      </c>
      <c r="J193" s="467" t="str" cm="1">
        <f t="array" ref="J193">IFERROR(INDEX(Design!G$1:G$680,_Formatting!$J110),"")</f>
        <v/>
      </c>
      <c r="K193" s="483" t="str" cm="1">
        <f t="array" ref="K193">IFERROR(INDEX(Design!H$1:H$680,_Formatting!$J110),"")</f>
        <v/>
      </c>
      <c r="L193" s="467" t="str" cm="1">
        <f t="array" ref="L193">IFERROR(INDEX(Design!I$1:I$680,_Formatting!$J110),"")</f>
        <v/>
      </c>
      <c r="M193" s="467" t="str" cm="1">
        <f t="array" ref="M193">IFERROR(INDEX(Design!J$1:J$680,_Formatting!$J110),"")</f>
        <v/>
      </c>
      <c r="N193" s="467" t="str" cm="1">
        <f t="array" ref="N193">IFERROR(INDEX(Design!K$1:K$680,_Formatting!$J110),"")</f>
        <v/>
      </c>
      <c r="O193" s="467" t="str" cm="1">
        <f t="array" ref="O193">IFERROR(INDEX(Design!L$1:L$680,_Formatting!$J110),"")</f>
        <v/>
      </c>
      <c r="P193" s="467" t="str" cm="1">
        <f t="array" ref="P193">IFERROR(INDEX(Design!Q$1:Q$680,_Formatting!$J110),"")</f>
        <v/>
      </c>
    </row>
    <row r="194" spans="3:16" x14ac:dyDescent="0.25">
      <c r="C194" s="467" t="str" cm="1">
        <f t="array" ref="C194">IFERROR(INDEX(Design!B$1:B$680,_Formatting!$J111),"")</f>
        <v/>
      </c>
      <c r="D194" s="467" t="str" cm="1">
        <f t="array" ref="D194">IFERROR(INDEX(Design!C$1:C$680,_Formatting!$J111),"")</f>
        <v/>
      </c>
      <c r="E194" s="467" t="str" cm="1">
        <f t="array" ref="E194">IFERROR(INDEX(Design!D$1:D$680,_Formatting!$J111),"")</f>
        <v/>
      </c>
      <c r="F194" s="467"/>
      <c r="G194" s="482" t="str" cm="1">
        <f t="array" ref="G194">IFERROR(INDEX(Design!E$1:E$680,_Formatting!$J111),"")</f>
        <v/>
      </c>
      <c r="H194" s="467"/>
      <c r="I194" s="467" t="str" cm="1">
        <f t="array" ref="I194">IFERROR(INDEX(Design!F$1:F$680,_Formatting!$J111),"")</f>
        <v/>
      </c>
      <c r="J194" s="467" t="str" cm="1">
        <f t="array" ref="J194">IFERROR(INDEX(Design!G$1:G$680,_Formatting!$J111),"")</f>
        <v/>
      </c>
      <c r="K194" s="483" t="str" cm="1">
        <f t="array" ref="K194">IFERROR(INDEX(Design!H$1:H$680,_Formatting!$J111),"")</f>
        <v/>
      </c>
      <c r="L194" s="467" t="str" cm="1">
        <f t="array" ref="L194">IFERROR(INDEX(Design!I$1:I$680,_Formatting!$J111),"")</f>
        <v/>
      </c>
      <c r="M194" s="467" t="str" cm="1">
        <f t="array" ref="M194">IFERROR(INDEX(Design!J$1:J$680,_Formatting!$J111),"")</f>
        <v/>
      </c>
      <c r="N194" s="467" t="str" cm="1">
        <f t="array" ref="N194">IFERROR(INDEX(Design!K$1:K$680,_Formatting!$J111),"")</f>
        <v/>
      </c>
      <c r="O194" s="467" t="str" cm="1">
        <f t="array" ref="O194">IFERROR(INDEX(Design!L$1:L$680,_Formatting!$J111),"")</f>
        <v/>
      </c>
      <c r="P194" s="467" t="str" cm="1">
        <f t="array" ref="P194">IFERROR(INDEX(Design!Q$1:Q$680,_Formatting!$J111),"")</f>
        <v/>
      </c>
    </row>
    <row r="195" spans="3:16" x14ac:dyDescent="0.25">
      <c r="C195" s="467" t="str" cm="1">
        <f t="array" ref="C195">IFERROR(INDEX(Design!B$1:B$680,_Formatting!$J112),"")</f>
        <v/>
      </c>
      <c r="D195" s="467" t="str" cm="1">
        <f t="array" ref="D195">IFERROR(INDEX(Design!C$1:C$680,_Formatting!$J112),"")</f>
        <v/>
      </c>
      <c r="E195" s="467" t="str" cm="1">
        <f t="array" ref="E195">IFERROR(INDEX(Design!D$1:D$680,_Formatting!$J112),"")</f>
        <v/>
      </c>
      <c r="F195" s="467"/>
      <c r="G195" s="482" t="str" cm="1">
        <f t="array" ref="G195">IFERROR(INDEX(Design!E$1:E$680,_Formatting!$J112),"")</f>
        <v/>
      </c>
      <c r="H195" s="467"/>
      <c r="I195" s="467" t="str" cm="1">
        <f t="array" ref="I195">IFERROR(INDEX(Design!F$1:F$680,_Formatting!$J112),"")</f>
        <v/>
      </c>
      <c r="J195" s="467" t="str" cm="1">
        <f t="array" ref="J195">IFERROR(INDEX(Design!G$1:G$680,_Formatting!$J112),"")</f>
        <v/>
      </c>
      <c r="K195" s="483" t="str" cm="1">
        <f t="array" ref="K195">IFERROR(INDEX(Design!H$1:H$680,_Formatting!$J112),"")</f>
        <v/>
      </c>
      <c r="L195" s="467" t="str" cm="1">
        <f t="array" ref="L195">IFERROR(INDEX(Design!I$1:I$680,_Formatting!$J112),"")</f>
        <v/>
      </c>
      <c r="M195" s="467" t="str" cm="1">
        <f t="array" ref="M195">IFERROR(INDEX(Design!J$1:J$680,_Formatting!$J112),"")</f>
        <v/>
      </c>
      <c r="N195" s="467" t="str" cm="1">
        <f t="array" ref="N195">IFERROR(INDEX(Design!K$1:K$680,_Formatting!$J112),"")</f>
        <v/>
      </c>
      <c r="O195" s="467" t="str" cm="1">
        <f t="array" ref="O195">IFERROR(INDEX(Design!L$1:L$680,_Formatting!$J112),"")</f>
        <v/>
      </c>
      <c r="P195" s="467" t="str" cm="1">
        <f t="array" ref="P195">IFERROR(INDEX(Design!Q$1:Q$680,_Formatting!$J112),"")</f>
        <v/>
      </c>
    </row>
    <row r="196" spans="3:16" x14ac:dyDescent="0.25">
      <c r="C196" s="467" t="str" cm="1">
        <f t="array" ref="C196">IFERROR(INDEX(Design!B$1:B$680,_Formatting!$J113),"")</f>
        <v/>
      </c>
      <c r="D196" s="467" t="str" cm="1">
        <f t="array" ref="D196">IFERROR(INDEX(Design!C$1:C$680,_Formatting!$J113),"")</f>
        <v/>
      </c>
      <c r="E196" s="467" t="str" cm="1">
        <f t="array" ref="E196">IFERROR(INDEX(Design!D$1:D$680,_Formatting!$J113),"")</f>
        <v/>
      </c>
      <c r="F196" s="467"/>
      <c r="G196" s="482" t="str" cm="1">
        <f t="array" ref="G196">IFERROR(INDEX(Design!E$1:E$680,_Formatting!$J113),"")</f>
        <v/>
      </c>
      <c r="H196" s="467"/>
      <c r="I196" s="467" t="str" cm="1">
        <f t="array" ref="I196">IFERROR(INDEX(Design!F$1:F$680,_Formatting!$J113),"")</f>
        <v/>
      </c>
      <c r="J196" s="467" t="str" cm="1">
        <f t="array" ref="J196">IFERROR(INDEX(Design!G$1:G$680,_Formatting!$J113),"")</f>
        <v/>
      </c>
      <c r="K196" s="483" t="str" cm="1">
        <f t="array" ref="K196">IFERROR(INDEX(Design!H$1:H$680,_Formatting!$J113),"")</f>
        <v/>
      </c>
      <c r="L196" s="467" t="str" cm="1">
        <f t="array" ref="L196">IFERROR(INDEX(Design!I$1:I$680,_Formatting!$J113),"")</f>
        <v/>
      </c>
      <c r="M196" s="467" t="str" cm="1">
        <f t="array" ref="M196">IFERROR(INDEX(Design!J$1:J$680,_Formatting!$J113),"")</f>
        <v/>
      </c>
      <c r="N196" s="467" t="str" cm="1">
        <f t="array" ref="N196">IFERROR(INDEX(Design!K$1:K$680,_Formatting!$J113),"")</f>
        <v/>
      </c>
      <c r="O196" s="467" t="str" cm="1">
        <f t="array" ref="O196">IFERROR(INDEX(Design!L$1:L$680,_Formatting!$J113),"")</f>
        <v/>
      </c>
      <c r="P196" s="467" t="str" cm="1">
        <f t="array" ref="P196">IFERROR(INDEX(Design!Q$1:Q$680,_Formatting!$J113),"")</f>
        <v/>
      </c>
    </row>
    <row r="197" spans="3:16" x14ac:dyDescent="0.25">
      <c r="C197" s="467" t="str" cm="1">
        <f t="array" ref="C197">IFERROR(INDEX(Design!B$1:B$680,_Formatting!$J114),"")</f>
        <v/>
      </c>
      <c r="D197" s="467" t="str" cm="1">
        <f t="array" ref="D197">IFERROR(INDEX(Design!C$1:C$680,_Formatting!$J114),"")</f>
        <v/>
      </c>
      <c r="E197" s="467" t="str" cm="1">
        <f t="array" ref="E197">IFERROR(INDEX(Design!D$1:D$680,_Formatting!$J114),"")</f>
        <v/>
      </c>
      <c r="F197" s="467"/>
      <c r="G197" s="482" t="str" cm="1">
        <f t="array" ref="G197">IFERROR(INDEX(Design!E$1:E$680,_Formatting!$J114),"")</f>
        <v/>
      </c>
      <c r="H197" s="467"/>
      <c r="I197" s="467" t="str" cm="1">
        <f t="array" ref="I197">IFERROR(INDEX(Design!F$1:F$680,_Formatting!$J114),"")</f>
        <v/>
      </c>
      <c r="J197" s="467" t="str" cm="1">
        <f t="array" ref="J197">IFERROR(INDEX(Design!G$1:G$680,_Formatting!$J114),"")</f>
        <v/>
      </c>
      <c r="K197" s="483" t="str" cm="1">
        <f t="array" ref="K197">IFERROR(INDEX(Design!H$1:H$680,_Formatting!$J114),"")</f>
        <v/>
      </c>
      <c r="L197" s="467" t="str" cm="1">
        <f t="array" ref="L197">IFERROR(INDEX(Design!I$1:I$680,_Formatting!$J114),"")</f>
        <v/>
      </c>
      <c r="M197" s="467" t="str" cm="1">
        <f t="array" ref="M197">IFERROR(INDEX(Design!J$1:J$680,_Formatting!$J114),"")</f>
        <v/>
      </c>
      <c r="N197" s="467" t="str" cm="1">
        <f t="array" ref="N197">IFERROR(INDEX(Design!K$1:K$680,_Formatting!$J114),"")</f>
        <v/>
      </c>
      <c r="O197" s="467" t="str" cm="1">
        <f t="array" ref="O197">IFERROR(INDEX(Design!L$1:L$680,_Formatting!$J114),"")</f>
        <v/>
      </c>
      <c r="P197" s="467" t="str" cm="1">
        <f t="array" ref="P197">IFERROR(INDEX(Design!Q$1:Q$680,_Formatting!$J114),"")</f>
        <v/>
      </c>
    </row>
    <row r="198" spans="3:16" x14ac:dyDescent="0.25">
      <c r="C198" s="467" t="str" cm="1">
        <f t="array" ref="C198">IFERROR(INDEX(Design!B$1:B$680,_Formatting!$J115),"")</f>
        <v/>
      </c>
      <c r="D198" s="467" t="str" cm="1">
        <f t="array" ref="D198">IFERROR(INDEX(Design!C$1:C$680,_Formatting!$J115),"")</f>
        <v/>
      </c>
      <c r="E198" s="467" t="str" cm="1">
        <f t="array" ref="E198">IFERROR(INDEX(Design!D$1:D$680,_Formatting!$J115),"")</f>
        <v/>
      </c>
      <c r="F198" s="467"/>
      <c r="G198" s="482" t="str" cm="1">
        <f t="array" ref="G198">IFERROR(INDEX(Design!E$1:E$680,_Formatting!$J115),"")</f>
        <v/>
      </c>
      <c r="H198" s="467"/>
      <c r="I198" s="467" t="str" cm="1">
        <f t="array" ref="I198">IFERROR(INDEX(Design!F$1:F$680,_Formatting!$J115),"")</f>
        <v/>
      </c>
      <c r="J198" s="467" t="str" cm="1">
        <f t="array" ref="J198">IFERROR(INDEX(Design!G$1:G$680,_Formatting!$J115),"")</f>
        <v/>
      </c>
      <c r="K198" s="483" t="str" cm="1">
        <f t="array" ref="K198">IFERROR(INDEX(Design!H$1:H$680,_Formatting!$J115),"")</f>
        <v/>
      </c>
      <c r="L198" s="467" t="str" cm="1">
        <f t="array" ref="L198">IFERROR(INDEX(Design!I$1:I$680,_Formatting!$J115),"")</f>
        <v/>
      </c>
      <c r="M198" s="467" t="str" cm="1">
        <f t="array" ref="M198">IFERROR(INDEX(Design!J$1:J$680,_Formatting!$J115),"")</f>
        <v/>
      </c>
      <c r="N198" s="467" t="str" cm="1">
        <f t="array" ref="N198">IFERROR(INDEX(Design!K$1:K$680,_Formatting!$J115),"")</f>
        <v/>
      </c>
      <c r="O198" s="467" t="str" cm="1">
        <f t="array" ref="O198">IFERROR(INDEX(Design!L$1:L$680,_Formatting!$J115),"")</f>
        <v/>
      </c>
      <c r="P198" s="467" t="str" cm="1">
        <f t="array" ref="P198">IFERROR(INDEX(Design!Q$1:Q$680,_Formatting!$J115),"")</f>
        <v/>
      </c>
    </row>
    <row r="199" spans="3:16" x14ac:dyDescent="0.25">
      <c r="C199" s="467" t="str" cm="1">
        <f t="array" ref="C199">IFERROR(INDEX(Design!B$1:B$680,_Formatting!$J116),"")</f>
        <v/>
      </c>
      <c r="D199" s="467" t="str" cm="1">
        <f t="array" ref="D199">IFERROR(INDEX(Design!C$1:C$680,_Formatting!$J116),"")</f>
        <v/>
      </c>
      <c r="E199" s="467" t="str" cm="1">
        <f t="array" ref="E199">IFERROR(INDEX(Design!D$1:D$680,_Formatting!$J116),"")</f>
        <v/>
      </c>
      <c r="F199" s="467"/>
      <c r="G199" s="482" t="str" cm="1">
        <f t="array" ref="G199">IFERROR(INDEX(Design!E$1:E$680,_Formatting!$J116),"")</f>
        <v/>
      </c>
      <c r="H199" s="467"/>
      <c r="I199" s="467" t="str" cm="1">
        <f t="array" ref="I199">IFERROR(INDEX(Design!F$1:F$680,_Formatting!$J116),"")</f>
        <v/>
      </c>
      <c r="J199" s="467" t="str" cm="1">
        <f t="array" ref="J199">IFERROR(INDEX(Design!G$1:G$680,_Formatting!$J116),"")</f>
        <v/>
      </c>
      <c r="K199" s="483" t="str" cm="1">
        <f t="array" ref="K199">IFERROR(INDEX(Design!H$1:H$680,_Formatting!$J116),"")</f>
        <v/>
      </c>
      <c r="L199" s="467" t="str" cm="1">
        <f t="array" ref="L199">IFERROR(INDEX(Design!I$1:I$680,_Formatting!$J116),"")</f>
        <v/>
      </c>
      <c r="M199" s="467" t="str" cm="1">
        <f t="array" ref="M199">IFERROR(INDEX(Design!J$1:J$680,_Formatting!$J116),"")</f>
        <v/>
      </c>
      <c r="N199" s="467" t="str" cm="1">
        <f t="array" ref="N199">IFERROR(INDEX(Design!K$1:K$680,_Formatting!$J116),"")</f>
        <v/>
      </c>
      <c r="O199" s="467" t="str" cm="1">
        <f t="array" ref="O199">IFERROR(INDEX(Design!L$1:L$680,_Formatting!$J116),"")</f>
        <v/>
      </c>
      <c r="P199" s="467" t="str" cm="1">
        <f t="array" ref="P199">IFERROR(INDEX(Design!Q$1:Q$680,_Formatting!$J116),"")</f>
        <v/>
      </c>
    </row>
    <row r="200" spans="3:16" x14ac:dyDescent="0.25">
      <c r="C200" s="467" t="str" cm="1">
        <f t="array" ref="C200">IFERROR(INDEX(Design!B$1:B$680,_Formatting!$J117),"")</f>
        <v/>
      </c>
      <c r="D200" s="467" t="str" cm="1">
        <f t="array" ref="D200">IFERROR(INDEX(Design!C$1:C$680,_Formatting!$J117),"")</f>
        <v/>
      </c>
      <c r="E200" s="467" t="str" cm="1">
        <f t="array" ref="E200">IFERROR(INDEX(Design!D$1:D$680,_Formatting!$J117),"")</f>
        <v/>
      </c>
      <c r="F200" s="467"/>
      <c r="G200" s="482" t="str" cm="1">
        <f t="array" ref="G200">IFERROR(INDEX(Design!E$1:E$680,_Formatting!$J117),"")</f>
        <v/>
      </c>
      <c r="H200" s="467"/>
      <c r="I200" s="467" t="str" cm="1">
        <f t="array" ref="I200">IFERROR(INDEX(Design!F$1:F$680,_Formatting!$J117),"")</f>
        <v/>
      </c>
      <c r="J200" s="467" t="str" cm="1">
        <f t="array" ref="J200">IFERROR(INDEX(Design!G$1:G$680,_Formatting!$J117),"")</f>
        <v/>
      </c>
      <c r="K200" s="483" t="str" cm="1">
        <f t="array" ref="K200">IFERROR(INDEX(Design!H$1:H$680,_Formatting!$J117),"")</f>
        <v/>
      </c>
      <c r="L200" s="467" t="str" cm="1">
        <f t="array" ref="L200">IFERROR(INDEX(Design!I$1:I$680,_Formatting!$J117),"")</f>
        <v/>
      </c>
      <c r="M200" s="467" t="str" cm="1">
        <f t="array" ref="M200">IFERROR(INDEX(Design!J$1:J$680,_Formatting!$J117),"")</f>
        <v/>
      </c>
      <c r="N200" s="467" t="str" cm="1">
        <f t="array" ref="N200">IFERROR(INDEX(Design!K$1:K$680,_Formatting!$J117),"")</f>
        <v/>
      </c>
      <c r="O200" s="467" t="str" cm="1">
        <f t="array" ref="O200">IFERROR(INDEX(Design!L$1:L$680,_Formatting!$J117),"")</f>
        <v/>
      </c>
      <c r="P200" s="467" t="str" cm="1">
        <f t="array" ref="P200">IFERROR(INDEX(Design!Q$1:Q$680,_Formatting!$J117),"")</f>
        <v/>
      </c>
    </row>
    <row r="201" spans="3:16" x14ac:dyDescent="0.25">
      <c r="C201" s="467" t="str" cm="1">
        <f t="array" ref="C201">IFERROR(INDEX(Design!B$1:B$680,_Formatting!$J118),"")</f>
        <v/>
      </c>
      <c r="D201" s="467" t="str" cm="1">
        <f t="array" ref="D201">IFERROR(INDEX(Design!C$1:C$680,_Formatting!$J118),"")</f>
        <v/>
      </c>
      <c r="E201" s="467" t="str" cm="1">
        <f t="array" ref="E201">IFERROR(INDEX(Design!D$1:D$680,_Formatting!$J118),"")</f>
        <v/>
      </c>
      <c r="F201" s="467"/>
      <c r="G201" s="482" t="str" cm="1">
        <f t="array" ref="G201">IFERROR(INDEX(Design!E$1:E$680,_Formatting!$J118),"")</f>
        <v/>
      </c>
      <c r="H201" s="467"/>
      <c r="I201" s="467" t="str" cm="1">
        <f t="array" ref="I201">IFERROR(INDEX(Design!F$1:F$680,_Formatting!$J118),"")</f>
        <v/>
      </c>
      <c r="J201" s="467" t="str" cm="1">
        <f t="array" ref="J201">IFERROR(INDEX(Design!G$1:G$680,_Formatting!$J118),"")</f>
        <v/>
      </c>
      <c r="K201" s="483" t="str" cm="1">
        <f t="array" ref="K201">IFERROR(INDEX(Design!H$1:H$680,_Formatting!$J118),"")</f>
        <v/>
      </c>
      <c r="L201" s="467" t="str" cm="1">
        <f t="array" ref="L201">IFERROR(INDEX(Design!I$1:I$680,_Formatting!$J118),"")</f>
        <v/>
      </c>
      <c r="M201" s="467" t="str" cm="1">
        <f t="array" ref="M201">IFERROR(INDEX(Design!J$1:J$680,_Formatting!$J118),"")</f>
        <v/>
      </c>
      <c r="N201" s="467" t="str" cm="1">
        <f t="array" ref="N201">IFERROR(INDEX(Design!K$1:K$680,_Formatting!$J118),"")</f>
        <v/>
      </c>
      <c r="O201" s="467" t="str" cm="1">
        <f t="array" ref="O201">IFERROR(INDEX(Design!L$1:L$680,_Formatting!$J118),"")</f>
        <v/>
      </c>
      <c r="P201" s="467" t="str" cm="1">
        <f t="array" ref="P201">IFERROR(INDEX(Design!Q$1:Q$680,_Formatting!$J118),"")</f>
        <v/>
      </c>
    </row>
    <row r="202" spans="3:16" x14ac:dyDescent="0.25">
      <c r="C202" s="467" t="str" cm="1">
        <f t="array" ref="C202">IFERROR(INDEX(Design!B$1:B$680,_Formatting!$J119),"")</f>
        <v/>
      </c>
      <c r="D202" s="467" t="str" cm="1">
        <f t="array" ref="D202">IFERROR(INDEX(Design!C$1:C$680,_Formatting!$J119),"")</f>
        <v/>
      </c>
      <c r="E202" s="467" t="str" cm="1">
        <f t="array" ref="E202">IFERROR(INDEX(Design!D$1:D$680,_Formatting!$J119),"")</f>
        <v/>
      </c>
      <c r="F202" s="467"/>
      <c r="G202" s="482" t="str" cm="1">
        <f t="array" ref="G202">IFERROR(INDEX(Design!E$1:E$680,_Formatting!$J119),"")</f>
        <v/>
      </c>
      <c r="H202" s="467"/>
      <c r="I202" s="467" t="str" cm="1">
        <f t="array" ref="I202">IFERROR(INDEX(Design!F$1:F$680,_Formatting!$J119),"")</f>
        <v/>
      </c>
      <c r="J202" s="467" t="str" cm="1">
        <f t="array" ref="J202">IFERROR(INDEX(Design!G$1:G$680,_Formatting!$J119),"")</f>
        <v/>
      </c>
      <c r="K202" s="483" t="str" cm="1">
        <f t="array" ref="K202">IFERROR(INDEX(Design!H$1:H$680,_Formatting!$J119),"")</f>
        <v/>
      </c>
      <c r="L202" s="467" t="str" cm="1">
        <f t="array" ref="L202">IFERROR(INDEX(Design!I$1:I$680,_Formatting!$J119),"")</f>
        <v/>
      </c>
      <c r="M202" s="467" t="str" cm="1">
        <f t="array" ref="M202">IFERROR(INDEX(Design!J$1:J$680,_Formatting!$J119),"")</f>
        <v/>
      </c>
      <c r="N202" s="467" t="str" cm="1">
        <f t="array" ref="N202">IFERROR(INDEX(Design!K$1:K$680,_Formatting!$J119),"")</f>
        <v/>
      </c>
      <c r="O202" s="467" t="str" cm="1">
        <f t="array" ref="O202">IFERROR(INDEX(Design!L$1:L$680,_Formatting!$J119),"")</f>
        <v/>
      </c>
      <c r="P202" s="467" t="str" cm="1">
        <f t="array" ref="P202">IFERROR(INDEX(Design!Q$1:Q$680,_Formatting!$J119),"")</f>
        <v/>
      </c>
    </row>
    <row r="203" spans="3:16" x14ac:dyDescent="0.25">
      <c r="C203" s="467" t="str" cm="1">
        <f t="array" ref="C203">IFERROR(INDEX(Design!B$1:B$680,_Formatting!$J120),"")</f>
        <v/>
      </c>
      <c r="D203" s="467" t="str" cm="1">
        <f t="array" ref="D203">IFERROR(INDEX(Design!C$1:C$680,_Formatting!$J120),"")</f>
        <v/>
      </c>
      <c r="E203" s="467" t="str" cm="1">
        <f t="array" ref="E203">IFERROR(INDEX(Design!D$1:D$680,_Formatting!$J120),"")</f>
        <v/>
      </c>
      <c r="F203" s="467"/>
      <c r="G203" s="482" t="str" cm="1">
        <f t="array" ref="G203">IFERROR(INDEX(Design!E$1:E$680,_Formatting!$J120),"")</f>
        <v/>
      </c>
      <c r="H203" s="467"/>
      <c r="I203" s="467" t="str" cm="1">
        <f t="array" ref="I203">IFERROR(INDEX(Design!F$1:F$680,_Formatting!$J120),"")</f>
        <v/>
      </c>
      <c r="J203" s="467" t="str" cm="1">
        <f t="array" ref="J203">IFERROR(INDEX(Design!G$1:G$680,_Formatting!$J120),"")</f>
        <v/>
      </c>
      <c r="K203" s="483" t="str" cm="1">
        <f t="array" ref="K203">IFERROR(INDEX(Design!H$1:H$680,_Formatting!$J120),"")</f>
        <v/>
      </c>
      <c r="L203" s="467" t="str" cm="1">
        <f t="array" ref="L203">IFERROR(INDEX(Design!I$1:I$680,_Formatting!$J120),"")</f>
        <v/>
      </c>
      <c r="M203" s="467" t="str" cm="1">
        <f t="array" ref="M203">IFERROR(INDEX(Design!J$1:J$680,_Formatting!$J120),"")</f>
        <v/>
      </c>
      <c r="N203" s="467" t="str" cm="1">
        <f t="array" ref="N203">IFERROR(INDEX(Design!K$1:K$680,_Formatting!$J120),"")</f>
        <v/>
      </c>
      <c r="O203" s="467" t="str" cm="1">
        <f t="array" ref="O203">IFERROR(INDEX(Design!L$1:L$680,_Formatting!$J120),"")</f>
        <v/>
      </c>
      <c r="P203" s="467" t="str" cm="1">
        <f t="array" ref="P203">IFERROR(INDEX(Design!Q$1:Q$680,_Formatting!$J120),"")</f>
        <v/>
      </c>
    </row>
    <row r="204" spans="3:16" x14ac:dyDescent="0.25">
      <c r="C204" s="467" t="str" cm="1">
        <f t="array" ref="C204">IFERROR(INDEX(Design!B$1:B$680,_Formatting!$J121),"")</f>
        <v/>
      </c>
      <c r="D204" s="467" t="str" cm="1">
        <f t="array" ref="D204">IFERROR(INDEX(Design!C$1:C$680,_Formatting!$J121),"")</f>
        <v/>
      </c>
      <c r="E204" s="467" t="str" cm="1">
        <f t="array" ref="E204">IFERROR(INDEX(Design!D$1:D$680,_Formatting!$J121),"")</f>
        <v/>
      </c>
      <c r="F204" s="467"/>
      <c r="G204" s="482" t="str" cm="1">
        <f t="array" ref="G204">IFERROR(INDEX(Design!E$1:E$680,_Formatting!$J121),"")</f>
        <v/>
      </c>
      <c r="H204" s="467"/>
      <c r="I204" s="467" t="str" cm="1">
        <f t="array" ref="I204">IFERROR(INDEX(Design!F$1:F$680,_Formatting!$J121),"")</f>
        <v/>
      </c>
      <c r="J204" s="467" t="str" cm="1">
        <f t="array" ref="J204">IFERROR(INDEX(Design!G$1:G$680,_Formatting!$J121),"")</f>
        <v/>
      </c>
      <c r="K204" s="483" t="str" cm="1">
        <f t="array" ref="K204">IFERROR(INDEX(Design!H$1:H$680,_Formatting!$J121),"")</f>
        <v/>
      </c>
      <c r="L204" s="467" t="str" cm="1">
        <f t="array" ref="L204">IFERROR(INDEX(Design!I$1:I$680,_Formatting!$J121),"")</f>
        <v/>
      </c>
      <c r="M204" s="467" t="str" cm="1">
        <f t="array" ref="M204">IFERROR(INDEX(Design!J$1:J$680,_Formatting!$J121),"")</f>
        <v/>
      </c>
      <c r="N204" s="467" t="str" cm="1">
        <f t="array" ref="N204">IFERROR(INDEX(Design!K$1:K$680,_Formatting!$J121),"")</f>
        <v/>
      </c>
      <c r="O204" s="467" t="str" cm="1">
        <f t="array" ref="O204">IFERROR(INDEX(Design!L$1:L$680,_Formatting!$J121),"")</f>
        <v/>
      </c>
      <c r="P204" s="467" t="str" cm="1">
        <f t="array" ref="P204">IFERROR(INDEX(Design!Q$1:Q$680,_Formatting!$J121),"")</f>
        <v/>
      </c>
    </row>
    <row r="205" spans="3:16" x14ac:dyDescent="0.25">
      <c r="C205" s="467" t="str" cm="1">
        <f t="array" ref="C205">IFERROR(INDEX(Design!B$1:B$680,_Formatting!$J122),"")</f>
        <v/>
      </c>
      <c r="D205" s="467" t="str" cm="1">
        <f t="array" ref="D205">IFERROR(INDEX(Design!C$1:C$680,_Formatting!$J122),"")</f>
        <v/>
      </c>
      <c r="E205" s="467" t="str" cm="1">
        <f t="array" ref="E205">IFERROR(INDEX(Design!D$1:D$680,_Formatting!$J122),"")</f>
        <v/>
      </c>
      <c r="F205" s="467"/>
      <c r="G205" s="482" t="str" cm="1">
        <f t="array" ref="G205">IFERROR(INDEX(Design!E$1:E$680,_Formatting!$J122),"")</f>
        <v/>
      </c>
      <c r="H205" s="467"/>
      <c r="I205" s="467" t="str" cm="1">
        <f t="array" ref="I205">IFERROR(INDEX(Design!F$1:F$680,_Formatting!$J122),"")</f>
        <v/>
      </c>
      <c r="J205" s="467" t="str" cm="1">
        <f t="array" ref="J205">IFERROR(INDEX(Design!G$1:G$680,_Formatting!$J122),"")</f>
        <v/>
      </c>
      <c r="K205" s="483" t="str" cm="1">
        <f t="array" ref="K205">IFERROR(INDEX(Design!H$1:H$680,_Formatting!$J122),"")</f>
        <v/>
      </c>
      <c r="L205" s="467" t="str" cm="1">
        <f t="array" ref="L205">IFERROR(INDEX(Design!I$1:I$680,_Formatting!$J122),"")</f>
        <v/>
      </c>
      <c r="M205" s="467" t="str" cm="1">
        <f t="array" ref="M205">IFERROR(INDEX(Design!J$1:J$680,_Formatting!$J122),"")</f>
        <v/>
      </c>
      <c r="N205" s="467" t="str" cm="1">
        <f t="array" ref="N205">IFERROR(INDEX(Design!K$1:K$680,_Formatting!$J122),"")</f>
        <v/>
      </c>
      <c r="O205" s="467" t="str" cm="1">
        <f t="array" ref="O205">IFERROR(INDEX(Design!L$1:L$680,_Formatting!$J122),"")</f>
        <v/>
      </c>
      <c r="P205" s="467" t="str" cm="1">
        <f t="array" ref="P205">IFERROR(INDEX(Design!Q$1:Q$680,_Formatting!$J122),"")</f>
        <v/>
      </c>
    </row>
    <row r="206" spans="3:16" x14ac:dyDescent="0.25">
      <c r="C206" s="467" t="str" cm="1">
        <f t="array" ref="C206">IFERROR(INDEX(Design!B$1:B$680,_Formatting!$J123),"")</f>
        <v/>
      </c>
      <c r="D206" s="467" t="str" cm="1">
        <f t="array" ref="D206">IFERROR(INDEX(Design!C$1:C$680,_Formatting!$J123),"")</f>
        <v/>
      </c>
      <c r="E206" s="467" t="str" cm="1">
        <f t="array" ref="E206">IFERROR(INDEX(Design!D$1:D$680,_Formatting!$J123),"")</f>
        <v/>
      </c>
      <c r="F206" s="467"/>
      <c r="G206" s="482" t="str" cm="1">
        <f t="array" ref="G206">IFERROR(INDEX(Design!E$1:E$680,_Formatting!$J123),"")</f>
        <v/>
      </c>
      <c r="H206" s="467"/>
      <c r="I206" s="467" t="str" cm="1">
        <f t="array" ref="I206">IFERROR(INDEX(Design!F$1:F$680,_Formatting!$J123),"")</f>
        <v/>
      </c>
      <c r="J206" s="467" t="str" cm="1">
        <f t="array" ref="J206">IFERROR(INDEX(Design!G$1:G$680,_Formatting!$J123),"")</f>
        <v/>
      </c>
      <c r="K206" s="483" t="str" cm="1">
        <f t="array" ref="K206">IFERROR(INDEX(Design!H$1:H$680,_Formatting!$J123),"")</f>
        <v/>
      </c>
      <c r="L206" s="467" t="str" cm="1">
        <f t="array" ref="L206">IFERROR(INDEX(Design!I$1:I$680,_Formatting!$J123),"")</f>
        <v/>
      </c>
      <c r="M206" s="467" t="str" cm="1">
        <f t="array" ref="M206">IFERROR(INDEX(Design!J$1:J$680,_Formatting!$J123),"")</f>
        <v/>
      </c>
      <c r="N206" s="467" t="str" cm="1">
        <f t="array" ref="N206">IFERROR(INDEX(Design!K$1:K$680,_Formatting!$J123),"")</f>
        <v/>
      </c>
      <c r="O206" s="467" t="str" cm="1">
        <f t="array" ref="O206">IFERROR(INDEX(Design!L$1:L$680,_Formatting!$J123),"")</f>
        <v/>
      </c>
      <c r="P206" s="467" t="str" cm="1">
        <f t="array" ref="P206">IFERROR(INDEX(Design!Q$1:Q$680,_Formatting!$J123),"")</f>
        <v/>
      </c>
    </row>
    <row r="207" spans="3:16" x14ac:dyDescent="0.25">
      <c r="C207" s="467" t="str" cm="1">
        <f t="array" ref="C207">IFERROR(INDEX(Design!B$1:B$680,_Formatting!$J124),"")</f>
        <v/>
      </c>
      <c r="D207" s="467" t="str" cm="1">
        <f t="array" ref="D207">IFERROR(INDEX(Design!C$1:C$680,_Formatting!$J124),"")</f>
        <v/>
      </c>
      <c r="E207" s="467" t="str" cm="1">
        <f t="array" ref="E207">IFERROR(INDEX(Design!D$1:D$680,_Formatting!$J124),"")</f>
        <v/>
      </c>
      <c r="F207" s="467"/>
      <c r="G207" s="482" t="str" cm="1">
        <f t="array" ref="G207">IFERROR(INDEX(Design!E$1:E$680,_Formatting!$J124),"")</f>
        <v/>
      </c>
      <c r="H207" s="467"/>
      <c r="I207" s="467" t="str" cm="1">
        <f t="array" ref="I207">IFERROR(INDEX(Design!F$1:F$680,_Formatting!$J124),"")</f>
        <v/>
      </c>
      <c r="J207" s="467" t="str" cm="1">
        <f t="array" ref="J207">IFERROR(INDEX(Design!G$1:G$680,_Formatting!$J124),"")</f>
        <v/>
      </c>
      <c r="K207" s="483" t="str" cm="1">
        <f t="array" ref="K207">IFERROR(INDEX(Design!H$1:H$680,_Formatting!$J124),"")</f>
        <v/>
      </c>
      <c r="L207" s="467" t="str" cm="1">
        <f t="array" ref="L207">IFERROR(INDEX(Design!I$1:I$680,_Formatting!$J124),"")</f>
        <v/>
      </c>
      <c r="M207" s="467" t="str" cm="1">
        <f t="array" ref="M207">IFERROR(INDEX(Design!J$1:J$680,_Formatting!$J124),"")</f>
        <v/>
      </c>
      <c r="N207" s="467" t="str" cm="1">
        <f t="array" ref="N207">IFERROR(INDEX(Design!K$1:K$680,_Formatting!$J124),"")</f>
        <v/>
      </c>
      <c r="O207" s="467" t="str" cm="1">
        <f t="array" ref="O207">IFERROR(INDEX(Design!L$1:L$680,_Formatting!$J124),"")</f>
        <v/>
      </c>
      <c r="P207" s="467" t="str" cm="1">
        <f t="array" ref="P207">IFERROR(INDEX(Design!Q$1:Q$680,_Formatting!$J124),"")</f>
        <v/>
      </c>
    </row>
    <row r="208" spans="3:16" x14ac:dyDescent="0.25">
      <c r="C208" s="467" t="str" cm="1">
        <f t="array" ref="C208">IFERROR(INDEX(Design!B$1:B$680,_Formatting!$J125),"")</f>
        <v/>
      </c>
      <c r="D208" s="467" t="str" cm="1">
        <f t="array" ref="D208">IFERROR(INDEX(Design!C$1:C$680,_Formatting!$J125),"")</f>
        <v/>
      </c>
      <c r="E208" s="467" t="str" cm="1">
        <f t="array" ref="E208">IFERROR(INDEX(Design!D$1:D$680,_Formatting!$J125),"")</f>
        <v/>
      </c>
      <c r="F208" s="467"/>
      <c r="G208" s="482" t="str" cm="1">
        <f t="array" ref="G208">IFERROR(INDEX(Design!E$1:E$680,_Formatting!$J125),"")</f>
        <v/>
      </c>
      <c r="H208" s="467"/>
      <c r="I208" s="467" t="str" cm="1">
        <f t="array" ref="I208">IFERROR(INDEX(Design!F$1:F$680,_Formatting!$J125),"")</f>
        <v/>
      </c>
      <c r="J208" s="467" t="str" cm="1">
        <f t="array" ref="J208">IFERROR(INDEX(Design!G$1:G$680,_Formatting!$J125),"")</f>
        <v/>
      </c>
      <c r="K208" s="483" t="str" cm="1">
        <f t="array" ref="K208">IFERROR(INDEX(Design!H$1:H$680,_Formatting!$J125),"")</f>
        <v/>
      </c>
      <c r="L208" s="467" t="str" cm="1">
        <f t="array" ref="L208">IFERROR(INDEX(Design!I$1:I$680,_Formatting!$J125),"")</f>
        <v/>
      </c>
      <c r="M208" s="467" t="str" cm="1">
        <f t="array" ref="M208">IFERROR(INDEX(Design!J$1:J$680,_Formatting!$J125),"")</f>
        <v/>
      </c>
      <c r="N208" s="467" t="str" cm="1">
        <f t="array" ref="N208">IFERROR(INDEX(Design!K$1:K$680,_Formatting!$J125),"")</f>
        <v/>
      </c>
      <c r="O208" s="467" t="str" cm="1">
        <f t="array" ref="O208">IFERROR(INDEX(Design!L$1:L$680,_Formatting!$J125),"")</f>
        <v/>
      </c>
      <c r="P208" s="467" t="str" cm="1">
        <f t="array" ref="P208">IFERROR(INDEX(Design!Q$1:Q$680,_Formatting!$J125),"")</f>
        <v/>
      </c>
    </row>
    <row r="209" spans="3:16" x14ac:dyDescent="0.25">
      <c r="C209" s="467" t="str" cm="1">
        <f t="array" ref="C209">IFERROR(INDEX(Design!B$1:B$680,_Formatting!$J126),"")</f>
        <v/>
      </c>
      <c r="D209" s="467" t="str" cm="1">
        <f t="array" ref="D209">IFERROR(INDEX(Design!C$1:C$680,_Formatting!$J126),"")</f>
        <v/>
      </c>
      <c r="E209" s="467" t="str" cm="1">
        <f t="array" ref="E209">IFERROR(INDEX(Design!D$1:D$680,_Formatting!$J126),"")</f>
        <v/>
      </c>
      <c r="F209" s="467"/>
      <c r="G209" s="482" t="str" cm="1">
        <f t="array" ref="G209">IFERROR(INDEX(Design!E$1:E$680,_Formatting!$J126),"")</f>
        <v/>
      </c>
      <c r="H209" s="467"/>
      <c r="I209" s="467" t="str" cm="1">
        <f t="array" ref="I209">IFERROR(INDEX(Design!F$1:F$680,_Formatting!$J126),"")</f>
        <v/>
      </c>
      <c r="J209" s="467" t="str" cm="1">
        <f t="array" ref="J209">IFERROR(INDEX(Design!G$1:G$680,_Formatting!$J126),"")</f>
        <v/>
      </c>
      <c r="K209" s="483" t="str" cm="1">
        <f t="array" ref="K209">IFERROR(INDEX(Design!H$1:H$680,_Formatting!$J126),"")</f>
        <v/>
      </c>
      <c r="L209" s="467" t="str" cm="1">
        <f t="array" ref="L209">IFERROR(INDEX(Design!I$1:I$680,_Formatting!$J126),"")</f>
        <v/>
      </c>
      <c r="M209" s="467" t="str" cm="1">
        <f t="array" ref="M209">IFERROR(INDEX(Design!J$1:J$680,_Formatting!$J126),"")</f>
        <v/>
      </c>
      <c r="N209" s="467" t="str" cm="1">
        <f t="array" ref="N209">IFERROR(INDEX(Design!K$1:K$680,_Formatting!$J126),"")</f>
        <v/>
      </c>
      <c r="O209" s="467" t="str" cm="1">
        <f t="array" ref="O209">IFERROR(INDEX(Design!L$1:L$680,_Formatting!$J126),"")</f>
        <v/>
      </c>
      <c r="P209" s="467" t="str" cm="1">
        <f t="array" ref="P209">IFERROR(INDEX(Design!Q$1:Q$680,_Formatting!$J126),"")</f>
        <v/>
      </c>
    </row>
    <row r="210" spans="3:16" x14ac:dyDescent="0.25">
      <c r="C210" s="467" t="str" cm="1">
        <f t="array" ref="C210">IFERROR(INDEX(Design!B$1:B$680,_Formatting!$J127),"")</f>
        <v/>
      </c>
      <c r="D210" s="467" t="str" cm="1">
        <f t="array" ref="D210">IFERROR(INDEX(Design!C$1:C$680,_Formatting!$J127),"")</f>
        <v/>
      </c>
      <c r="E210" s="467" t="str" cm="1">
        <f t="array" ref="E210">IFERROR(INDEX(Design!D$1:D$680,_Formatting!$J127),"")</f>
        <v/>
      </c>
      <c r="F210" s="467"/>
      <c r="G210" s="482" t="str" cm="1">
        <f t="array" ref="G210">IFERROR(INDEX(Design!E$1:E$680,_Formatting!$J127),"")</f>
        <v/>
      </c>
      <c r="H210" s="467"/>
      <c r="I210" s="467" t="str" cm="1">
        <f t="array" ref="I210">IFERROR(INDEX(Design!F$1:F$680,_Formatting!$J127),"")</f>
        <v/>
      </c>
      <c r="J210" s="467" t="str" cm="1">
        <f t="array" ref="J210">IFERROR(INDEX(Design!G$1:G$680,_Formatting!$J127),"")</f>
        <v/>
      </c>
      <c r="K210" s="483" t="str" cm="1">
        <f t="array" ref="K210">IFERROR(INDEX(Design!H$1:H$680,_Formatting!$J127),"")</f>
        <v/>
      </c>
      <c r="L210" s="467" t="str" cm="1">
        <f t="array" ref="L210">IFERROR(INDEX(Design!I$1:I$680,_Formatting!$J127),"")</f>
        <v/>
      </c>
      <c r="M210" s="467" t="str" cm="1">
        <f t="array" ref="M210">IFERROR(INDEX(Design!J$1:J$680,_Formatting!$J127),"")</f>
        <v/>
      </c>
      <c r="N210" s="467" t="str" cm="1">
        <f t="array" ref="N210">IFERROR(INDEX(Design!K$1:K$680,_Formatting!$J127),"")</f>
        <v/>
      </c>
      <c r="O210" s="467" t="str" cm="1">
        <f t="array" ref="O210">IFERROR(INDEX(Design!L$1:L$680,_Formatting!$J127),"")</f>
        <v/>
      </c>
      <c r="P210" s="467" t="str" cm="1">
        <f t="array" ref="P210">IFERROR(INDEX(Design!Q$1:Q$680,_Formatting!$J127),"")</f>
        <v/>
      </c>
    </row>
    <row r="211" spans="3:16" x14ac:dyDescent="0.25">
      <c r="C211" s="467" t="str" cm="1">
        <f t="array" ref="C211">IFERROR(INDEX(Design!B$1:B$680,_Formatting!$J128),"")</f>
        <v/>
      </c>
      <c r="D211" s="467" t="str" cm="1">
        <f t="array" ref="D211">IFERROR(INDEX(Design!C$1:C$680,_Formatting!$J128),"")</f>
        <v/>
      </c>
      <c r="E211" s="467" t="str" cm="1">
        <f t="array" ref="E211">IFERROR(INDEX(Design!D$1:D$680,_Formatting!$J128),"")</f>
        <v/>
      </c>
      <c r="F211" s="467"/>
      <c r="G211" s="482" t="str" cm="1">
        <f t="array" ref="G211">IFERROR(INDEX(Design!E$1:E$680,_Formatting!$J128),"")</f>
        <v/>
      </c>
      <c r="H211" s="467"/>
      <c r="I211" s="467" t="str" cm="1">
        <f t="array" ref="I211">IFERROR(INDEX(Design!F$1:F$680,_Formatting!$J128),"")</f>
        <v/>
      </c>
      <c r="J211" s="467" t="str" cm="1">
        <f t="array" ref="J211">IFERROR(INDEX(Design!G$1:G$680,_Formatting!$J128),"")</f>
        <v/>
      </c>
      <c r="K211" s="483" t="str" cm="1">
        <f t="array" ref="K211">IFERROR(INDEX(Design!H$1:H$680,_Formatting!$J128),"")</f>
        <v/>
      </c>
      <c r="L211" s="467" t="str" cm="1">
        <f t="array" ref="L211">IFERROR(INDEX(Design!I$1:I$680,_Formatting!$J128),"")</f>
        <v/>
      </c>
      <c r="M211" s="467" t="str" cm="1">
        <f t="array" ref="M211">IFERROR(INDEX(Design!J$1:J$680,_Formatting!$J128),"")</f>
        <v/>
      </c>
      <c r="N211" s="467" t="str" cm="1">
        <f t="array" ref="N211">IFERROR(INDEX(Design!K$1:K$680,_Formatting!$J128),"")</f>
        <v/>
      </c>
      <c r="O211" s="467" t="str" cm="1">
        <f t="array" ref="O211">IFERROR(INDEX(Design!L$1:L$680,_Formatting!$J128),"")</f>
        <v/>
      </c>
      <c r="P211" s="467" t="str" cm="1">
        <f t="array" ref="P211">IFERROR(INDEX(Design!Q$1:Q$680,_Formatting!$J128),"")</f>
        <v/>
      </c>
    </row>
    <row r="212" spans="3:16" x14ac:dyDescent="0.25">
      <c r="C212" s="467" t="str" cm="1">
        <f t="array" ref="C212">IFERROR(INDEX(Design!B$1:B$680,_Formatting!$J129),"")</f>
        <v/>
      </c>
      <c r="D212" s="467" t="str" cm="1">
        <f t="array" ref="D212">IFERROR(INDEX(Design!C$1:C$680,_Formatting!$J129),"")</f>
        <v/>
      </c>
      <c r="E212" s="467" t="str" cm="1">
        <f t="array" ref="E212">IFERROR(INDEX(Design!D$1:D$680,_Formatting!$J129),"")</f>
        <v/>
      </c>
      <c r="F212" s="467"/>
      <c r="G212" s="482" t="str" cm="1">
        <f t="array" ref="G212">IFERROR(INDEX(Design!E$1:E$680,_Formatting!$J129),"")</f>
        <v/>
      </c>
      <c r="H212" s="467"/>
      <c r="I212" s="467" t="str" cm="1">
        <f t="array" ref="I212">IFERROR(INDEX(Design!F$1:F$680,_Formatting!$J129),"")</f>
        <v/>
      </c>
      <c r="J212" s="467" t="str" cm="1">
        <f t="array" ref="J212">IFERROR(INDEX(Design!G$1:G$680,_Formatting!$J129),"")</f>
        <v/>
      </c>
      <c r="K212" s="483" t="str" cm="1">
        <f t="array" ref="K212">IFERROR(INDEX(Design!H$1:H$680,_Formatting!$J129),"")</f>
        <v/>
      </c>
      <c r="L212" s="467" t="str" cm="1">
        <f t="array" ref="L212">IFERROR(INDEX(Design!I$1:I$680,_Formatting!$J129),"")</f>
        <v/>
      </c>
      <c r="M212" s="467" t="str" cm="1">
        <f t="array" ref="M212">IFERROR(INDEX(Design!J$1:J$680,_Formatting!$J129),"")</f>
        <v/>
      </c>
      <c r="N212" s="467" t="str" cm="1">
        <f t="array" ref="N212">IFERROR(INDEX(Design!K$1:K$680,_Formatting!$J129),"")</f>
        <v/>
      </c>
      <c r="O212" s="467" t="str" cm="1">
        <f t="array" ref="O212">IFERROR(INDEX(Design!L$1:L$680,_Formatting!$J129),"")</f>
        <v/>
      </c>
      <c r="P212" s="467" t="str" cm="1">
        <f t="array" ref="P212">IFERROR(INDEX(Design!Q$1:Q$680,_Formatting!$J129),"")</f>
        <v/>
      </c>
    </row>
    <row r="213" spans="3:16" x14ac:dyDescent="0.25">
      <c r="C213" s="467" t="str" cm="1">
        <f t="array" ref="C213">IFERROR(INDEX(Design!B$1:B$680,_Formatting!$J130),"")</f>
        <v/>
      </c>
      <c r="D213" s="467" t="str" cm="1">
        <f t="array" ref="D213">IFERROR(INDEX(Design!C$1:C$680,_Formatting!$J130),"")</f>
        <v/>
      </c>
      <c r="E213" s="467" t="str" cm="1">
        <f t="array" ref="E213">IFERROR(INDEX(Design!D$1:D$680,_Formatting!$J130),"")</f>
        <v/>
      </c>
      <c r="F213" s="467"/>
      <c r="G213" s="482" t="str" cm="1">
        <f t="array" ref="G213">IFERROR(INDEX(Design!E$1:E$680,_Formatting!$J130),"")</f>
        <v/>
      </c>
      <c r="H213" s="467"/>
      <c r="I213" s="467" t="str" cm="1">
        <f t="array" ref="I213">IFERROR(INDEX(Design!F$1:F$680,_Formatting!$J130),"")</f>
        <v/>
      </c>
      <c r="J213" s="467" t="str" cm="1">
        <f t="array" ref="J213">IFERROR(INDEX(Design!G$1:G$680,_Formatting!$J130),"")</f>
        <v/>
      </c>
      <c r="K213" s="483" t="str" cm="1">
        <f t="array" ref="K213">IFERROR(INDEX(Design!H$1:H$680,_Formatting!$J130),"")</f>
        <v/>
      </c>
      <c r="L213" s="467" t="str" cm="1">
        <f t="array" ref="L213">IFERROR(INDEX(Design!I$1:I$680,_Formatting!$J130),"")</f>
        <v/>
      </c>
      <c r="M213" s="467" t="str" cm="1">
        <f t="array" ref="M213">IFERROR(INDEX(Design!J$1:J$680,_Formatting!$J130),"")</f>
        <v/>
      </c>
      <c r="N213" s="467" t="str" cm="1">
        <f t="array" ref="N213">IFERROR(INDEX(Design!K$1:K$680,_Formatting!$J130),"")</f>
        <v/>
      </c>
      <c r="O213" s="467" t="str" cm="1">
        <f t="array" ref="O213">IFERROR(INDEX(Design!L$1:L$680,_Formatting!$J130),"")</f>
        <v/>
      </c>
      <c r="P213" s="467" t="str" cm="1">
        <f t="array" ref="P213">IFERROR(INDEX(Design!Q$1:Q$680,_Formatting!$J130),"")</f>
        <v/>
      </c>
    </row>
    <row r="214" spans="3:16" x14ac:dyDescent="0.25">
      <c r="C214" s="467" t="str" cm="1">
        <f t="array" ref="C214">IFERROR(INDEX(Design!B$1:B$680,_Formatting!$J131),"")</f>
        <v/>
      </c>
      <c r="D214" s="467" t="str" cm="1">
        <f t="array" ref="D214">IFERROR(INDEX(Design!C$1:C$680,_Formatting!$J131),"")</f>
        <v/>
      </c>
      <c r="E214" s="467" t="str" cm="1">
        <f t="array" ref="E214">IFERROR(INDEX(Design!D$1:D$680,_Formatting!$J131),"")</f>
        <v/>
      </c>
      <c r="F214" s="467"/>
      <c r="G214" s="482" t="str" cm="1">
        <f t="array" ref="G214">IFERROR(INDEX(Design!E$1:E$680,_Formatting!$J131),"")</f>
        <v/>
      </c>
      <c r="H214" s="467"/>
      <c r="I214" s="467" t="str" cm="1">
        <f t="array" ref="I214">IFERROR(INDEX(Design!F$1:F$680,_Formatting!$J131),"")</f>
        <v/>
      </c>
      <c r="J214" s="467" t="str" cm="1">
        <f t="array" ref="J214">IFERROR(INDEX(Design!G$1:G$680,_Formatting!$J131),"")</f>
        <v/>
      </c>
      <c r="K214" s="483" t="str" cm="1">
        <f t="array" ref="K214">IFERROR(INDEX(Design!H$1:H$680,_Formatting!$J131),"")</f>
        <v/>
      </c>
      <c r="L214" s="467" t="str" cm="1">
        <f t="array" ref="L214">IFERROR(INDEX(Design!I$1:I$680,_Formatting!$J131),"")</f>
        <v/>
      </c>
      <c r="M214" s="467" t="str" cm="1">
        <f t="array" ref="M214">IFERROR(INDEX(Design!J$1:J$680,_Formatting!$J131),"")</f>
        <v/>
      </c>
      <c r="N214" s="467" t="str" cm="1">
        <f t="array" ref="N214">IFERROR(INDEX(Design!K$1:K$680,_Formatting!$J131),"")</f>
        <v/>
      </c>
      <c r="O214" s="467" t="str" cm="1">
        <f t="array" ref="O214">IFERROR(INDEX(Design!L$1:L$680,_Formatting!$J131),"")</f>
        <v/>
      </c>
      <c r="P214" s="467" t="str" cm="1">
        <f t="array" ref="P214">IFERROR(INDEX(Design!Q$1:Q$680,_Formatting!$J131),"")</f>
        <v/>
      </c>
    </row>
    <row r="215" spans="3:16" x14ac:dyDescent="0.25">
      <c r="C215" s="467" t="str" cm="1">
        <f t="array" ref="C215">IFERROR(INDEX(Design!B$1:B$680,_Formatting!$J132),"")</f>
        <v/>
      </c>
      <c r="D215" s="467" t="str" cm="1">
        <f t="array" ref="D215">IFERROR(INDEX(Design!C$1:C$680,_Formatting!$J132),"")</f>
        <v/>
      </c>
      <c r="E215" s="467" t="str" cm="1">
        <f t="array" ref="E215">IFERROR(INDEX(Design!D$1:D$680,_Formatting!$J132),"")</f>
        <v/>
      </c>
      <c r="F215" s="467"/>
      <c r="G215" s="482" t="str" cm="1">
        <f t="array" ref="G215">IFERROR(INDEX(Design!E$1:E$680,_Formatting!$J132),"")</f>
        <v/>
      </c>
      <c r="H215" s="467"/>
      <c r="I215" s="467" t="str" cm="1">
        <f t="array" ref="I215">IFERROR(INDEX(Design!F$1:F$680,_Formatting!$J132),"")</f>
        <v/>
      </c>
      <c r="J215" s="467" t="str" cm="1">
        <f t="array" ref="J215">IFERROR(INDEX(Design!G$1:G$680,_Formatting!$J132),"")</f>
        <v/>
      </c>
      <c r="K215" s="483" t="str" cm="1">
        <f t="array" ref="K215">IFERROR(INDEX(Design!H$1:H$680,_Formatting!$J132),"")</f>
        <v/>
      </c>
      <c r="L215" s="467" t="str" cm="1">
        <f t="array" ref="L215">IFERROR(INDEX(Design!I$1:I$680,_Formatting!$J132),"")</f>
        <v/>
      </c>
      <c r="M215" s="467" t="str" cm="1">
        <f t="array" ref="M215">IFERROR(INDEX(Design!J$1:J$680,_Formatting!$J132),"")</f>
        <v/>
      </c>
      <c r="N215" s="467" t="str" cm="1">
        <f t="array" ref="N215">IFERROR(INDEX(Design!K$1:K$680,_Formatting!$J132),"")</f>
        <v/>
      </c>
      <c r="O215" s="467" t="str" cm="1">
        <f t="array" ref="O215">IFERROR(INDEX(Design!L$1:L$680,_Formatting!$J132),"")</f>
        <v/>
      </c>
      <c r="P215" s="467" t="str" cm="1">
        <f t="array" ref="P215">IFERROR(INDEX(Design!Q$1:Q$680,_Formatting!$J132),"")</f>
        <v/>
      </c>
    </row>
    <row r="216" spans="3:16" x14ac:dyDescent="0.25">
      <c r="C216" s="467" t="str" cm="1">
        <f t="array" ref="C216">IFERROR(INDEX(Design!B$1:B$680,_Formatting!$J133),"")</f>
        <v/>
      </c>
      <c r="D216" s="467" t="str" cm="1">
        <f t="array" ref="D216">IFERROR(INDEX(Design!C$1:C$680,_Formatting!$J133),"")</f>
        <v/>
      </c>
      <c r="E216" s="467" t="str" cm="1">
        <f t="array" ref="E216">IFERROR(INDEX(Design!D$1:D$680,_Formatting!$J133),"")</f>
        <v/>
      </c>
      <c r="F216" s="467"/>
      <c r="G216" s="482" t="str" cm="1">
        <f t="array" ref="G216">IFERROR(INDEX(Design!E$1:E$680,_Formatting!$J133),"")</f>
        <v/>
      </c>
      <c r="H216" s="467"/>
      <c r="I216" s="467" t="str" cm="1">
        <f t="array" ref="I216">IFERROR(INDEX(Design!F$1:F$680,_Formatting!$J133),"")</f>
        <v/>
      </c>
      <c r="J216" s="467" t="str" cm="1">
        <f t="array" ref="J216">IFERROR(INDEX(Design!G$1:G$680,_Formatting!$J133),"")</f>
        <v/>
      </c>
      <c r="K216" s="483" t="str" cm="1">
        <f t="array" ref="K216">IFERROR(INDEX(Design!H$1:H$680,_Formatting!$J133),"")</f>
        <v/>
      </c>
      <c r="L216" s="467" t="str" cm="1">
        <f t="array" ref="L216">IFERROR(INDEX(Design!I$1:I$680,_Formatting!$J133),"")</f>
        <v/>
      </c>
      <c r="M216" s="467" t="str" cm="1">
        <f t="array" ref="M216">IFERROR(INDEX(Design!J$1:J$680,_Formatting!$J133),"")</f>
        <v/>
      </c>
      <c r="N216" s="467" t="str" cm="1">
        <f t="array" ref="N216">IFERROR(INDEX(Design!K$1:K$680,_Formatting!$J133),"")</f>
        <v/>
      </c>
      <c r="O216" s="467" t="str" cm="1">
        <f t="array" ref="O216">IFERROR(INDEX(Design!L$1:L$680,_Formatting!$J133),"")</f>
        <v/>
      </c>
      <c r="P216" s="467" t="str" cm="1">
        <f t="array" ref="P216">IFERROR(INDEX(Design!Q$1:Q$680,_Formatting!$J133),"")</f>
        <v/>
      </c>
    </row>
    <row r="217" spans="3:16" x14ac:dyDescent="0.25">
      <c r="C217" s="467" t="str" cm="1">
        <f t="array" ref="C217">IFERROR(INDEX(Design!B$1:B$680,_Formatting!$J134),"")</f>
        <v/>
      </c>
      <c r="D217" s="467" t="str" cm="1">
        <f t="array" ref="D217">IFERROR(INDEX(Design!C$1:C$680,_Formatting!$J134),"")</f>
        <v/>
      </c>
      <c r="E217" s="467" t="str" cm="1">
        <f t="array" ref="E217">IFERROR(INDEX(Design!D$1:D$680,_Formatting!$J134),"")</f>
        <v/>
      </c>
      <c r="F217" s="467"/>
      <c r="G217" s="482" t="str" cm="1">
        <f t="array" ref="G217">IFERROR(INDEX(Design!E$1:E$680,_Formatting!$J134),"")</f>
        <v/>
      </c>
      <c r="H217" s="467"/>
      <c r="I217" s="467" t="str" cm="1">
        <f t="array" ref="I217">IFERROR(INDEX(Design!F$1:F$680,_Formatting!$J134),"")</f>
        <v/>
      </c>
      <c r="J217" s="467" t="str" cm="1">
        <f t="array" ref="J217">IFERROR(INDEX(Design!G$1:G$680,_Formatting!$J134),"")</f>
        <v/>
      </c>
      <c r="K217" s="483" t="str" cm="1">
        <f t="array" ref="K217">IFERROR(INDEX(Design!H$1:H$680,_Formatting!$J134),"")</f>
        <v/>
      </c>
      <c r="L217" s="467" t="str" cm="1">
        <f t="array" ref="L217">IFERROR(INDEX(Design!I$1:I$680,_Formatting!$J134),"")</f>
        <v/>
      </c>
      <c r="M217" s="467" t="str" cm="1">
        <f t="array" ref="M217">IFERROR(INDEX(Design!J$1:J$680,_Formatting!$J134),"")</f>
        <v/>
      </c>
      <c r="N217" s="467" t="str" cm="1">
        <f t="array" ref="N217">IFERROR(INDEX(Design!K$1:K$680,_Formatting!$J134),"")</f>
        <v/>
      </c>
      <c r="O217" s="467" t="str" cm="1">
        <f t="array" ref="O217">IFERROR(INDEX(Design!L$1:L$680,_Formatting!$J134),"")</f>
        <v/>
      </c>
      <c r="P217" s="467" t="str" cm="1">
        <f t="array" ref="P217">IFERROR(INDEX(Design!Q$1:Q$680,_Formatting!$J134),"")</f>
        <v/>
      </c>
    </row>
    <row r="218" spans="3:16" x14ac:dyDescent="0.25">
      <c r="C218" s="467" t="str" cm="1">
        <f t="array" ref="C218">IFERROR(INDEX(Design!B$1:B$680,_Formatting!$J135),"")</f>
        <v/>
      </c>
      <c r="D218" s="467" t="str" cm="1">
        <f t="array" ref="D218">IFERROR(INDEX(Design!C$1:C$680,_Formatting!$J135),"")</f>
        <v/>
      </c>
      <c r="E218" s="467" t="str" cm="1">
        <f t="array" ref="E218">IFERROR(INDEX(Design!D$1:D$680,_Formatting!$J135),"")</f>
        <v/>
      </c>
      <c r="F218" s="467"/>
      <c r="G218" s="482" t="str" cm="1">
        <f t="array" ref="G218">IFERROR(INDEX(Design!E$1:E$680,_Formatting!$J135),"")</f>
        <v/>
      </c>
      <c r="H218" s="467"/>
      <c r="I218" s="467" t="str" cm="1">
        <f t="array" ref="I218">IFERROR(INDEX(Design!F$1:F$680,_Formatting!$J135),"")</f>
        <v/>
      </c>
      <c r="J218" s="467" t="str" cm="1">
        <f t="array" ref="J218">IFERROR(INDEX(Design!G$1:G$680,_Formatting!$J135),"")</f>
        <v/>
      </c>
      <c r="K218" s="483" t="str" cm="1">
        <f t="array" ref="K218">IFERROR(INDEX(Design!H$1:H$680,_Formatting!$J135),"")</f>
        <v/>
      </c>
      <c r="L218" s="467" t="str" cm="1">
        <f t="array" ref="L218">IFERROR(INDEX(Design!I$1:I$680,_Formatting!$J135),"")</f>
        <v/>
      </c>
      <c r="M218" s="467" t="str" cm="1">
        <f t="array" ref="M218">IFERROR(INDEX(Design!J$1:J$680,_Formatting!$J135),"")</f>
        <v/>
      </c>
      <c r="N218" s="467" t="str" cm="1">
        <f t="array" ref="N218">IFERROR(INDEX(Design!K$1:K$680,_Formatting!$J135),"")</f>
        <v/>
      </c>
      <c r="O218" s="467" t="str" cm="1">
        <f t="array" ref="O218">IFERROR(INDEX(Design!L$1:L$680,_Formatting!$J135),"")</f>
        <v/>
      </c>
      <c r="P218" s="467" t="str" cm="1">
        <f t="array" ref="P218">IFERROR(INDEX(Design!Q$1:Q$680,_Formatting!$J135),"")</f>
        <v/>
      </c>
    </row>
    <row r="219" spans="3:16" x14ac:dyDescent="0.25">
      <c r="C219" s="467" t="str" cm="1">
        <f t="array" ref="C219">IFERROR(INDEX(Design!B$1:B$680,_Formatting!$J136),"")</f>
        <v/>
      </c>
      <c r="D219" s="467" t="str" cm="1">
        <f t="array" ref="D219">IFERROR(INDEX(Design!C$1:C$680,_Formatting!$J136),"")</f>
        <v/>
      </c>
      <c r="E219" s="467" t="str" cm="1">
        <f t="array" ref="E219">IFERROR(INDEX(Design!D$1:D$680,_Formatting!$J136),"")</f>
        <v/>
      </c>
      <c r="F219" s="467"/>
      <c r="G219" s="482" t="str" cm="1">
        <f t="array" ref="G219">IFERROR(INDEX(Design!E$1:E$680,_Formatting!$J136),"")</f>
        <v/>
      </c>
      <c r="H219" s="467"/>
      <c r="I219" s="467" t="str" cm="1">
        <f t="array" ref="I219">IFERROR(INDEX(Design!F$1:F$680,_Formatting!$J136),"")</f>
        <v/>
      </c>
      <c r="J219" s="467" t="str" cm="1">
        <f t="array" ref="J219">IFERROR(INDEX(Design!G$1:G$680,_Formatting!$J136),"")</f>
        <v/>
      </c>
      <c r="K219" s="483" t="str" cm="1">
        <f t="array" ref="K219">IFERROR(INDEX(Design!H$1:H$680,_Formatting!$J136),"")</f>
        <v/>
      </c>
      <c r="L219" s="467" t="str" cm="1">
        <f t="array" ref="L219">IFERROR(INDEX(Design!I$1:I$680,_Formatting!$J136),"")</f>
        <v/>
      </c>
      <c r="M219" s="467" t="str" cm="1">
        <f t="array" ref="M219">IFERROR(INDEX(Design!J$1:J$680,_Formatting!$J136),"")</f>
        <v/>
      </c>
      <c r="N219" s="467" t="str" cm="1">
        <f t="array" ref="N219">IFERROR(INDEX(Design!K$1:K$680,_Formatting!$J136),"")</f>
        <v/>
      </c>
      <c r="O219" s="467" t="str" cm="1">
        <f t="array" ref="O219">IFERROR(INDEX(Design!L$1:L$680,_Formatting!$J136),"")</f>
        <v/>
      </c>
      <c r="P219" s="467" t="str" cm="1">
        <f t="array" ref="P219">IFERROR(INDEX(Design!Q$1:Q$680,_Formatting!$J136),"")</f>
        <v/>
      </c>
    </row>
    <row r="220" spans="3:16" x14ac:dyDescent="0.25">
      <c r="C220" s="467" t="str" cm="1">
        <f t="array" ref="C220">IFERROR(INDEX(Design!B$1:B$680,_Formatting!$J137),"")</f>
        <v/>
      </c>
      <c r="D220" s="467" t="str" cm="1">
        <f t="array" ref="D220">IFERROR(INDEX(Design!C$1:C$680,_Formatting!$J137),"")</f>
        <v/>
      </c>
      <c r="E220" s="467" t="str" cm="1">
        <f t="array" ref="E220">IFERROR(INDEX(Design!D$1:D$680,_Formatting!$J137),"")</f>
        <v/>
      </c>
      <c r="F220" s="467"/>
      <c r="G220" s="482" t="str" cm="1">
        <f t="array" ref="G220">IFERROR(INDEX(Design!E$1:E$680,_Formatting!$J137),"")</f>
        <v/>
      </c>
      <c r="H220" s="467"/>
      <c r="I220" s="467" t="str" cm="1">
        <f t="array" ref="I220">IFERROR(INDEX(Design!F$1:F$680,_Formatting!$J137),"")</f>
        <v/>
      </c>
      <c r="J220" s="467" t="str" cm="1">
        <f t="array" ref="J220">IFERROR(INDEX(Design!G$1:G$680,_Formatting!$J137),"")</f>
        <v/>
      </c>
      <c r="K220" s="483" t="str" cm="1">
        <f t="array" ref="K220">IFERROR(INDEX(Design!H$1:H$680,_Formatting!$J137),"")</f>
        <v/>
      </c>
      <c r="L220" s="467" t="str" cm="1">
        <f t="array" ref="L220">IFERROR(INDEX(Design!I$1:I$680,_Formatting!$J137),"")</f>
        <v/>
      </c>
      <c r="M220" s="467" t="str" cm="1">
        <f t="array" ref="M220">IFERROR(INDEX(Design!J$1:J$680,_Formatting!$J137),"")</f>
        <v/>
      </c>
      <c r="N220" s="467" t="str" cm="1">
        <f t="array" ref="N220">IFERROR(INDEX(Design!K$1:K$680,_Formatting!$J137),"")</f>
        <v/>
      </c>
      <c r="O220" s="467" t="str" cm="1">
        <f t="array" ref="O220">IFERROR(INDEX(Design!L$1:L$680,_Formatting!$J137),"")</f>
        <v/>
      </c>
      <c r="P220" s="467" t="str" cm="1">
        <f t="array" ref="P220">IFERROR(INDEX(Design!Q$1:Q$680,_Formatting!$J137),"")</f>
        <v/>
      </c>
    </row>
    <row r="221" spans="3:16" x14ac:dyDescent="0.25">
      <c r="C221" s="467" t="str" cm="1">
        <f t="array" ref="C221">IFERROR(INDEX(Design!B$1:B$680,_Formatting!$J138),"")</f>
        <v/>
      </c>
      <c r="D221" s="467" t="str" cm="1">
        <f t="array" ref="D221">IFERROR(INDEX(Design!C$1:C$680,_Formatting!$J138),"")</f>
        <v/>
      </c>
      <c r="E221" s="467" t="str" cm="1">
        <f t="array" ref="E221">IFERROR(INDEX(Design!D$1:D$680,_Formatting!$J138),"")</f>
        <v/>
      </c>
      <c r="F221" s="467"/>
      <c r="G221" s="482" t="str" cm="1">
        <f t="array" ref="G221">IFERROR(INDEX(Design!E$1:E$680,_Formatting!$J138),"")</f>
        <v/>
      </c>
      <c r="H221" s="467"/>
      <c r="I221" s="467" t="str" cm="1">
        <f t="array" ref="I221">IFERROR(INDEX(Design!F$1:F$680,_Formatting!$J138),"")</f>
        <v/>
      </c>
      <c r="J221" s="467" t="str" cm="1">
        <f t="array" ref="J221">IFERROR(INDEX(Design!G$1:G$680,_Formatting!$J138),"")</f>
        <v/>
      </c>
      <c r="K221" s="483" t="str" cm="1">
        <f t="array" ref="K221">IFERROR(INDEX(Design!H$1:H$680,_Formatting!$J138),"")</f>
        <v/>
      </c>
      <c r="L221" s="467" t="str" cm="1">
        <f t="array" ref="L221">IFERROR(INDEX(Design!I$1:I$680,_Formatting!$J138),"")</f>
        <v/>
      </c>
      <c r="M221" s="467" t="str" cm="1">
        <f t="array" ref="M221">IFERROR(INDEX(Design!J$1:J$680,_Formatting!$J138),"")</f>
        <v/>
      </c>
      <c r="N221" s="467" t="str" cm="1">
        <f t="array" ref="N221">IFERROR(INDEX(Design!K$1:K$680,_Formatting!$J138),"")</f>
        <v/>
      </c>
      <c r="O221" s="467" t="str" cm="1">
        <f t="array" ref="O221">IFERROR(INDEX(Design!L$1:L$680,_Formatting!$J138),"")</f>
        <v/>
      </c>
      <c r="P221" s="467" t="str" cm="1">
        <f t="array" ref="P221">IFERROR(INDEX(Design!Q$1:Q$680,_Formatting!$J138),"")</f>
        <v/>
      </c>
    </row>
    <row r="222" spans="3:16" x14ac:dyDescent="0.25">
      <c r="C222" s="467" t="str" cm="1">
        <f t="array" ref="C222">IFERROR(INDEX(Design!B$1:B$680,_Formatting!$J139),"")</f>
        <v/>
      </c>
      <c r="D222" s="467" t="str" cm="1">
        <f t="array" ref="D222">IFERROR(INDEX(Design!C$1:C$680,_Formatting!$J139),"")</f>
        <v/>
      </c>
      <c r="E222" s="467" t="str" cm="1">
        <f t="array" ref="E222">IFERROR(INDEX(Design!D$1:D$680,_Formatting!$J139),"")</f>
        <v/>
      </c>
      <c r="F222" s="467"/>
      <c r="G222" s="482" t="str" cm="1">
        <f t="array" ref="G222">IFERROR(INDEX(Design!E$1:E$680,_Formatting!$J139),"")</f>
        <v/>
      </c>
      <c r="H222" s="467"/>
      <c r="I222" s="467" t="str" cm="1">
        <f t="array" ref="I222">IFERROR(INDEX(Design!F$1:F$680,_Formatting!$J139),"")</f>
        <v/>
      </c>
      <c r="J222" s="467" t="str" cm="1">
        <f t="array" ref="J222">IFERROR(INDEX(Design!G$1:G$680,_Formatting!$J139),"")</f>
        <v/>
      </c>
      <c r="K222" s="483" t="str" cm="1">
        <f t="array" ref="K222">IFERROR(INDEX(Design!H$1:H$680,_Formatting!$J139),"")</f>
        <v/>
      </c>
      <c r="L222" s="467" t="str" cm="1">
        <f t="array" ref="L222">IFERROR(INDEX(Design!I$1:I$680,_Formatting!$J139),"")</f>
        <v/>
      </c>
      <c r="M222" s="467" t="str" cm="1">
        <f t="array" ref="M222">IFERROR(INDEX(Design!J$1:J$680,_Formatting!$J139),"")</f>
        <v/>
      </c>
      <c r="N222" s="467" t="str" cm="1">
        <f t="array" ref="N222">IFERROR(INDEX(Design!K$1:K$680,_Formatting!$J139),"")</f>
        <v/>
      </c>
      <c r="O222" s="467" t="str" cm="1">
        <f t="array" ref="O222">IFERROR(INDEX(Design!L$1:L$680,_Formatting!$J139),"")</f>
        <v/>
      </c>
      <c r="P222" s="467" t="str" cm="1">
        <f t="array" ref="P222">IFERROR(INDEX(Design!Q$1:Q$680,_Formatting!$J139),"")</f>
        <v/>
      </c>
    </row>
    <row r="223" spans="3:16" x14ac:dyDescent="0.25">
      <c r="C223" s="467" t="str" cm="1">
        <f t="array" ref="C223">IFERROR(INDEX(Design!B$1:B$680,_Formatting!$J140),"")</f>
        <v/>
      </c>
      <c r="D223" s="467" t="str" cm="1">
        <f t="array" ref="D223">IFERROR(INDEX(Design!C$1:C$680,_Formatting!$J140),"")</f>
        <v/>
      </c>
      <c r="E223" s="467" t="str" cm="1">
        <f t="array" ref="E223">IFERROR(INDEX(Design!D$1:D$680,_Formatting!$J140),"")</f>
        <v/>
      </c>
      <c r="F223" s="467"/>
      <c r="G223" s="482" t="str" cm="1">
        <f t="array" ref="G223">IFERROR(INDEX(Design!E$1:E$680,_Formatting!$J140),"")</f>
        <v/>
      </c>
      <c r="H223" s="467"/>
      <c r="I223" s="467" t="str" cm="1">
        <f t="array" ref="I223">IFERROR(INDEX(Design!F$1:F$680,_Formatting!$J140),"")</f>
        <v/>
      </c>
      <c r="J223" s="467" t="str" cm="1">
        <f t="array" ref="J223">IFERROR(INDEX(Design!G$1:G$680,_Formatting!$J140),"")</f>
        <v/>
      </c>
      <c r="K223" s="483" t="str" cm="1">
        <f t="array" ref="K223">IFERROR(INDEX(Design!H$1:H$680,_Formatting!$J140),"")</f>
        <v/>
      </c>
      <c r="L223" s="467" t="str" cm="1">
        <f t="array" ref="L223">IFERROR(INDEX(Design!I$1:I$680,_Formatting!$J140),"")</f>
        <v/>
      </c>
      <c r="M223" s="467" t="str" cm="1">
        <f t="array" ref="M223">IFERROR(INDEX(Design!J$1:J$680,_Formatting!$J140),"")</f>
        <v/>
      </c>
      <c r="N223" s="467" t="str" cm="1">
        <f t="array" ref="N223">IFERROR(INDEX(Design!K$1:K$680,_Formatting!$J140),"")</f>
        <v/>
      </c>
      <c r="O223" s="467" t="str" cm="1">
        <f t="array" ref="O223">IFERROR(INDEX(Design!L$1:L$680,_Formatting!$J140),"")</f>
        <v/>
      </c>
      <c r="P223" s="467" t="str" cm="1">
        <f t="array" ref="P223">IFERROR(INDEX(Design!Q$1:Q$680,_Formatting!$J140),"")</f>
        <v/>
      </c>
    </row>
    <row r="224" spans="3:16" x14ac:dyDescent="0.25">
      <c r="C224" s="467" t="str" cm="1">
        <f t="array" ref="C224">IFERROR(INDEX(Design!B$1:B$680,_Formatting!$J141),"")</f>
        <v/>
      </c>
      <c r="D224" s="467" t="str" cm="1">
        <f t="array" ref="D224">IFERROR(INDEX(Design!C$1:C$680,_Formatting!$J141),"")</f>
        <v/>
      </c>
      <c r="E224" s="467" t="str" cm="1">
        <f t="array" ref="E224">IFERROR(INDEX(Design!D$1:D$680,_Formatting!$J141),"")</f>
        <v/>
      </c>
      <c r="F224" s="467"/>
      <c r="G224" s="482" t="str" cm="1">
        <f t="array" ref="G224">IFERROR(INDEX(Design!E$1:E$680,_Formatting!$J141),"")</f>
        <v/>
      </c>
      <c r="H224" s="467"/>
      <c r="I224" s="467" t="str" cm="1">
        <f t="array" ref="I224">IFERROR(INDEX(Design!F$1:F$680,_Formatting!$J141),"")</f>
        <v/>
      </c>
      <c r="J224" s="467" t="str" cm="1">
        <f t="array" ref="J224">IFERROR(INDEX(Design!G$1:G$680,_Formatting!$J141),"")</f>
        <v/>
      </c>
      <c r="K224" s="483" t="str" cm="1">
        <f t="array" ref="K224">IFERROR(INDEX(Design!H$1:H$680,_Formatting!$J141),"")</f>
        <v/>
      </c>
      <c r="L224" s="467" t="str" cm="1">
        <f t="array" ref="L224">IFERROR(INDEX(Design!I$1:I$680,_Formatting!$J141),"")</f>
        <v/>
      </c>
      <c r="M224" s="467" t="str" cm="1">
        <f t="array" ref="M224">IFERROR(INDEX(Design!J$1:J$680,_Formatting!$J141),"")</f>
        <v/>
      </c>
      <c r="N224" s="467" t="str" cm="1">
        <f t="array" ref="N224">IFERROR(INDEX(Design!K$1:K$680,_Formatting!$J141),"")</f>
        <v/>
      </c>
      <c r="O224" s="467" t="str" cm="1">
        <f t="array" ref="O224">IFERROR(INDEX(Design!L$1:L$680,_Formatting!$J141),"")</f>
        <v/>
      </c>
      <c r="P224" s="467" t="str" cm="1">
        <f t="array" ref="P224">IFERROR(INDEX(Design!Q$1:Q$680,_Formatting!$J141),"")</f>
        <v/>
      </c>
    </row>
    <row r="225" spans="3:16" x14ac:dyDescent="0.25">
      <c r="C225" s="467" t="str" cm="1">
        <f t="array" ref="C225">IFERROR(INDEX(Design!B$1:B$680,_Formatting!$J142),"")</f>
        <v/>
      </c>
      <c r="D225" s="467" t="str" cm="1">
        <f t="array" ref="D225">IFERROR(INDEX(Design!C$1:C$680,_Formatting!$J142),"")</f>
        <v/>
      </c>
      <c r="E225" s="467" t="str" cm="1">
        <f t="array" ref="E225">IFERROR(INDEX(Design!D$1:D$680,_Formatting!$J142),"")</f>
        <v/>
      </c>
      <c r="F225" s="467"/>
      <c r="G225" s="482" t="str" cm="1">
        <f t="array" ref="G225">IFERROR(INDEX(Design!E$1:E$680,_Formatting!$J142),"")</f>
        <v/>
      </c>
      <c r="H225" s="467"/>
      <c r="I225" s="467" t="str" cm="1">
        <f t="array" ref="I225">IFERROR(INDEX(Design!F$1:F$680,_Formatting!$J142),"")</f>
        <v/>
      </c>
      <c r="J225" s="467" t="str" cm="1">
        <f t="array" ref="J225">IFERROR(INDEX(Design!G$1:G$680,_Formatting!$J142),"")</f>
        <v/>
      </c>
      <c r="K225" s="483" t="str" cm="1">
        <f t="array" ref="K225">IFERROR(INDEX(Design!H$1:H$680,_Formatting!$J142),"")</f>
        <v/>
      </c>
      <c r="L225" s="467" t="str" cm="1">
        <f t="array" ref="L225">IFERROR(INDEX(Design!I$1:I$680,_Formatting!$J142),"")</f>
        <v/>
      </c>
      <c r="M225" s="467" t="str" cm="1">
        <f t="array" ref="M225">IFERROR(INDEX(Design!J$1:J$680,_Formatting!$J142),"")</f>
        <v/>
      </c>
      <c r="N225" s="467" t="str" cm="1">
        <f t="array" ref="N225">IFERROR(INDEX(Design!K$1:K$680,_Formatting!$J142),"")</f>
        <v/>
      </c>
      <c r="O225" s="467" t="str" cm="1">
        <f t="array" ref="O225">IFERROR(INDEX(Design!L$1:L$680,_Formatting!$J142),"")</f>
        <v/>
      </c>
      <c r="P225" s="467" t="str" cm="1">
        <f t="array" ref="P225">IFERROR(INDEX(Design!Q$1:Q$680,_Formatting!$J142),"")</f>
        <v/>
      </c>
    </row>
    <row r="226" spans="3:16" x14ac:dyDescent="0.25">
      <c r="C226" s="467" t="str" cm="1">
        <f t="array" ref="C226">IFERROR(INDEX(Design!B$1:B$680,_Formatting!$J143),"")</f>
        <v/>
      </c>
      <c r="D226" s="467" t="str" cm="1">
        <f t="array" ref="D226">IFERROR(INDEX(Design!C$1:C$680,_Formatting!$J143),"")</f>
        <v/>
      </c>
      <c r="E226" s="467" t="str" cm="1">
        <f t="array" ref="E226">IFERROR(INDEX(Design!D$1:D$680,_Formatting!$J143),"")</f>
        <v/>
      </c>
      <c r="F226" s="467"/>
      <c r="G226" s="482" t="str" cm="1">
        <f t="array" ref="G226">IFERROR(INDEX(Design!E$1:E$680,_Formatting!$J143),"")</f>
        <v/>
      </c>
      <c r="H226" s="467"/>
      <c r="I226" s="467" t="str" cm="1">
        <f t="array" ref="I226">IFERROR(INDEX(Design!F$1:F$680,_Formatting!$J143),"")</f>
        <v/>
      </c>
      <c r="J226" s="467" t="str" cm="1">
        <f t="array" ref="J226">IFERROR(INDEX(Design!G$1:G$680,_Formatting!$J143),"")</f>
        <v/>
      </c>
      <c r="K226" s="483" t="str" cm="1">
        <f t="array" ref="K226">IFERROR(INDEX(Design!H$1:H$680,_Formatting!$J143),"")</f>
        <v/>
      </c>
      <c r="L226" s="467" t="str" cm="1">
        <f t="array" ref="L226">IFERROR(INDEX(Design!I$1:I$680,_Formatting!$J143),"")</f>
        <v/>
      </c>
      <c r="M226" s="467" t="str" cm="1">
        <f t="array" ref="M226">IFERROR(INDEX(Design!J$1:J$680,_Formatting!$J143),"")</f>
        <v/>
      </c>
      <c r="N226" s="467" t="str" cm="1">
        <f t="array" ref="N226">IFERROR(INDEX(Design!K$1:K$680,_Formatting!$J143),"")</f>
        <v/>
      </c>
      <c r="O226" s="467" t="str" cm="1">
        <f t="array" ref="O226">IFERROR(INDEX(Design!L$1:L$680,_Formatting!$J143),"")</f>
        <v/>
      </c>
      <c r="P226" s="467" t="str" cm="1">
        <f t="array" ref="P226">IFERROR(INDEX(Design!Q$1:Q$680,_Formatting!$J143),"")</f>
        <v/>
      </c>
    </row>
    <row r="227" spans="3:16" x14ac:dyDescent="0.25">
      <c r="C227" s="467" t="str" cm="1">
        <f t="array" ref="C227">IFERROR(INDEX(Design!B$1:B$680,_Formatting!$J144),"")</f>
        <v/>
      </c>
      <c r="D227" s="467" t="str" cm="1">
        <f t="array" ref="D227">IFERROR(INDEX(Design!C$1:C$680,_Formatting!$J144),"")</f>
        <v/>
      </c>
      <c r="E227" s="467" t="str" cm="1">
        <f t="array" ref="E227">IFERROR(INDEX(Design!D$1:D$680,_Formatting!$J144),"")</f>
        <v/>
      </c>
      <c r="F227" s="467"/>
      <c r="G227" s="482" t="str" cm="1">
        <f t="array" ref="G227">IFERROR(INDEX(Design!E$1:E$680,_Formatting!$J144),"")</f>
        <v/>
      </c>
      <c r="H227" s="467"/>
      <c r="I227" s="467" t="str" cm="1">
        <f t="array" ref="I227">IFERROR(INDEX(Design!F$1:F$680,_Formatting!$J144),"")</f>
        <v/>
      </c>
      <c r="J227" s="467" t="str" cm="1">
        <f t="array" ref="J227">IFERROR(INDEX(Design!G$1:G$680,_Formatting!$J144),"")</f>
        <v/>
      </c>
      <c r="K227" s="483" t="str" cm="1">
        <f t="array" ref="K227">IFERROR(INDEX(Design!H$1:H$680,_Formatting!$J144),"")</f>
        <v/>
      </c>
      <c r="L227" s="467" t="str" cm="1">
        <f t="array" ref="L227">IFERROR(INDEX(Design!I$1:I$680,_Formatting!$J144),"")</f>
        <v/>
      </c>
      <c r="M227" s="467" t="str" cm="1">
        <f t="array" ref="M227">IFERROR(INDEX(Design!J$1:J$680,_Formatting!$J144),"")</f>
        <v/>
      </c>
      <c r="N227" s="467" t="str" cm="1">
        <f t="array" ref="N227">IFERROR(INDEX(Design!K$1:K$680,_Formatting!$J144),"")</f>
        <v/>
      </c>
      <c r="O227" s="467" t="str" cm="1">
        <f t="array" ref="O227">IFERROR(INDEX(Design!L$1:L$680,_Formatting!$J144),"")</f>
        <v/>
      </c>
      <c r="P227" s="467" t="str" cm="1">
        <f t="array" ref="P227">IFERROR(INDEX(Design!Q$1:Q$680,_Formatting!$J144),"")</f>
        <v/>
      </c>
    </row>
    <row r="228" spans="3:16" x14ac:dyDescent="0.25">
      <c r="C228" s="467" t="str" cm="1">
        <f t="array" ref="C228">IFERROR(INDEX(Design!B$1:B$680,_Formatting!$J145),"")</f>
        <v/>
      </c>
      <c r="D228" s="467" t="str" cm="1">
        <f t="array" ref="D228">IFERROR(INDEX(Design!C$1:C$680,_Formatting!$J145),"")</f>
        <v/>
      </c>
      <c r="E228" s="467" t="str" cm="1">
        <f t="array" ref="E228">IFERROR(INDEX(Design!D$1:D$680,_Formatting!$J145),"")</f>
        <v/>
      </c>
      <c r="F228" s="467"/>
      <c r="G228" s="482" t="str" cm="1">
        <f t="array" ref="G228">IFERROR(INDEX(Design!E$1:E$680,_Formatting!$J145),"")</f>
        <v/>
      </c>
      <c r="H228" s="467"/>
      <c r="I228" s="467" t="str" cm="1">
        <f t="array" ref="I228">IFERROR(INDEX(Design!F$1:F$680,_Formatting!$J145),"")</f>
        <v/>
      </c>
      <c r="J228" s="467" t="str" cm="1">
        <f t="array" ref="J228">IFERROR(INDEX(Design!G$1:G$680,_Formatting!$J145),"")</f>
        <v/>
      </c>
      <c r="K228" s="483" t="str" cm="1">
        <f t="array" ref="K228">IFERROR(INDEX(Design!H$1:H$680,_Formatting!$J145),"")</f>
        <v/>
      </c>
      <c r="L228" s="467" t="str" cm="1">
        <f t="array" ref="L228">IFERROR(INDEX(Design!I$1:I$680,_Formatting!$J145),"")</f>
        <v/>
      </c>
      <c r="M228" s="467" t="str" cm="1">
        <f t="array" ref="M228">IFERROR(INDEX(Design!J$1:J$680,_Formatting!$J145),"")</f>
        <v/>
      </c>
      <c r="N228" s="467" t="str" cm="1">
        <f t="array" ref="N228">IFERROR(INDEX(Design!K$1:K$680,_Formatting!$J145),"")</f>
        <v/>
      </c>
      <c r="O228" s="467" t="str" cm="1">
        <f t="array" ref="O228">IFERROR(INDEX(Design!L$1:L$680,_Formatting!$J145),"")</f>
        <v/>
      </c>
      <c r="P228" s="467" t="str" cm="1">
        <f t="array" ref="P228">IFERROR(INDEX(Design!Q$1:Q$680,_Formatting!$J145),"")</f>
        <v/>
      </c>
    </row>
    <row r="229" spans="3:16" x14ac:dyDescent="0.25">
      <c r="C229" s="467" t="str" cm="1">
        <f t="array" ref="C229">IFERROR(INDEX(Design!B$1:B$680,_Formatting!$J146),"")</f>
        <v/>
      </c>
      <c r="D229" s="467" t="str" cm="1">
        <f t="array" ref="D229">IFERROR(INDEX(Design!C$1:C$680,_Formatting!$J146),"")</f>
        <v/>
      </c>
      <c r="E229" s="467" t="str" cm="1">
        <f t="array" ref="E229">IFERROR(INDEX(Design!D$1:D$680,_Formatting!$J146),"")</f>
        <v/>
      </c>
      <c r="F229" s="467"/>
      <c r="G229" s="482" t="str" cm="1">
        <f t="array" ref="G229">IFERROR(INDEX(Design!E$1:E$680,_Formatting!$J146),"")</f>
        <v/>
      </c>
      <c r="H229" s="467"/>
      <c r="I229" s="467" t="str" cm="1">
        <f t="array" ref="I229">IFERROR(INDEX(Design!F$1:F$680,_Formatting!$J146),"")</f>
        <v/>
      </c>
      <c r="J229" s="467" t="str" cm="1">
        <f t="array" ref="J229">IFERROR(INDEX(Design!G$1:G$680,_Formatting!$J146),"")</f>
        <v/>
      </c>
      <c r="K229" s="483" t="str" cm="1">
        <f t="array" ref="K229">IFERROR(INDEX(Design!H$1:H$680,_Formatting!$J146),"")</f>
        <v/>
      </c>
      <c r="L229" s="467" t="str" cm="1">
        <f t="array" ref="L229">IFERROR(INDEX(Design!I$1:I$680,_Formatting!$J146),"")</f>
        <v/>
      </c>
      <c r="M229" s="467" t="str" cm="1">
        <f t="array" ref="M229">IFERROR(INDEX(Design!J$1:J$680,_Formatting!$J146),"")</f>
        <v/>
      </c>
      <c r="N229" s="467" t="str" cm="1">
        <f t="array" ref="N229">IFERROR(INDEX(Design!K$1:K$680,_Formatting!$J146),"")</f>
        <v/>
      </c>
      <c r="O229" s="467" t="str" cm="1">
        <f t="array" ref="O229">IFERROR(INDEX(Design!L$1:L$680,_Formatting!$J146),"")</f>
        <v/>
      </c>
      <c r="P229" s="467" t="str" cm="1">
        <f t="array" ref="P229">IFERROR(INDEX(Design!Q$1:Q$680,_Formatting!$J146),"")</f>
        <v/>
      </c>
    </row>
    <row r="230" spans="3:16" x14ac:dyDescent="0.25">
      <c r="C230" s="467" t="str" cm="1">
        <f t="array" ref="C230">IFERROR(INDEX(Design!B$1:B$680,_Formatting!$J147),"")</f>
        <v/>
      </c>
      <c r="D230" s="467" t="str" cm="1">
        <f t="array" ref="D230">IFERROR(INDEX(Design!C$1:C$680,_Formatting!$J147),"")</f>
        <v/>
      </c>
      <c r="E230" s="467" t="str" cm="1">
        <f t="array" ref="E230">IFERROR(INDEX(Design!D$1:D$680,_Formatting!$J147),"")</f>
        <v/>
      </c>
      <c r="F230" s="467"/>
      <c r="G230" s="482" t="str" cm="1">
        <f t="array" ref="G230">IFERROR(INDEX(Design!E$1:E$680,_Formatting!$J147),"")</f>
        <v/>
      </c>
      <c r="H230" s="467"/>
      <c r="I230" s="467" t="str" cm="1">
        <f t="array" ref="I230">IFERROR(INDEX(Design!F$1:F$680,_Formatting!$J147),"")</f>
        <v/>
      </c>
      <c r="J230" s="467" t="str" cm="1">
        <f t="array" ref="J230">IFERROR(INDEX(Design!G$1:G$680,_Formatting!$J147),"")</f>
        <v/>
      </c>
      <c r="K230" s="483" t="str" cm="1">
        <f t="array" ref="K230">IFERROR(INDEX(Design!H$1:H$680,_Formatting!$J147),"")</f>
        <v/>
      </c>
      <c r="L230" s="467" t="str" cm="1">
        <f t="array" ref="L230">IFERROR(INDEX(Design!I$1:I$680,_Formatting!$J147),"")</f>
        <v/>
      </c>
      <c r="M230" s="467" t="str" cm="1">
        <f t="array" ref="M230">IFERROR(INDEX(Design!J$1:J$680,_Formatting!$J147),"")</f>
        <v/>
      </c>
      <c r="N230" s="467" t="str" cm="1">
        <f t="array" ref="N230">IFERROR(INDEX(Design!K$1:K$680,_Formatting!$J147),"")</f>
        <v/>
      </c>
      <c r="O230" s="467" t="str" cm="1">
        <f t="array" ref="O230">IFERROR(INDEX(Design!L$1:L$680,_Formatting!$J147),"")</f>
        <v/>
      </c>
      <c r="P230" s="467" t="str" cm="1">
        <f t="array" ref="P230">IFERROR(INDEX(Design!Q$1:Q$680,_Formatting!$J147),"")</f>
        <v/>
      </c>
    </row>
    <row r="231" spans="3:16" x14ac:dyDescent="0.25">
      <c r="C231" s="467" t="str" cm="1">
        <f t="array" ref="C231">IFERROR(INDEX(Design!B$1:B$680,_Formatting!$J148),"")</f>
        <v/>
      </c>
      <c r="D231" s="467" t="str" cm="1">
        <f t="array" ref="D231">IFERROR(INDEX(Design!C$1:C$680,_Formatting!$J148),"")</f>
        <v/>
      </c>
      <c r="E231" s="467" t="str" cm="1">
        <f t="array" ref="E231">IFERROR(INDEX(Design!D$1:D$680,_Formatting!$J148),"")</f>
        <v/>
      </c>
      <c r="F231" s="467"/>
      <c r="G231" s="482" t="str" cm="1">
        <f t="array" ref="G231">IFERROR(INDEX(Design!E$1:E$680,_Formatting!$J148),"")</f>
        <v/>
      </c>
      <c r="H231" s="467"/>
      <c r="I231" s="467" t="str" cm="1">
        <f t="array" ref="I231">IFERROR(INDEX(Design!F$1:F$680,_Formatting!$J148),"")</f>
        <v/>
      </c>
      <c r="J231" s="467" t="str" cm="1">
        <f t="array" ref="J231">IFERROR(INDEX(Design!G$1:G$680,_Formatting!$J148),"")</f>
        <v/>
      </c>
      <c r="K231" s="483" t="str" cm="1">
        <f t="array" ref="K231">IFERROR(INDEX(Design!H$1:H$680,_Formatting!$J148),"")</f>
        <v/>
      </c>
      <c r="L231" s="467" t="str" cm="1">
        <f t="array" ref="L231">IFERROR(INDEX(Design!I$1:I$680,_Formatting!$J148),"")</f>
        <v/>
      </c>
      <c r="M231" s="467" t="str" cm="1">
        <f t="array" ref="M231">IFERROR(INDEX(Design!J$1:J$680,_Formatting!$J148),"")</f>
        <v/>
      </c>
      <c r="N231" s="467" t="str" cm="1">
        <f t="array" ref="N231">IFERROR(INDEX(Design!K$1:K$680,_Formatting!$J148),"")</f>
        <v/>
      </c>
      <c r="O231" s="467" t="str" cm="1">
        <f t="array" ref="O231">IFERROR(INDEX(Design!L$1:L$680,_Formatting!$J148),"")</f>
        <v/>
      </c>
      <c r="P231" s="467" t="str" cm="1">
        <f t="array" ref="P231">IFERROR(INDEX(Design!Q$1:Q$680,_Formatting!$J148),"")</f>
        <v/>
      </c>
    </row>
    <row r="232" spans="3:16" x14ac:dyDescent="0.25">
      <c r="C232" s="467" t="str" cm="1">
        <f t="array" ref="C232">IFERROR(INDEX(Design!B$1:B$680,_Formatting!$J149),"")</f>
        <v/>
      </c>
      <c r="D232" s="467" t="str" cm="1">
        <f t="array" ref="D232">IFERROR(INDEX(Design!C$1:C$680,_Formatting!$J149),"")</f>
        <v/>
      </c>
      <c r="E232" s="467" t="str" cm="1">
        <f t="array" ref="E232">IFERROR(INDEX(Design!D$1:D$680,_Formatting!$J149),"")</f>
        <v/>
      </c>
      <c r="F232" s="467"/>
      <c r="G232" s="482" t="str" cm="1">
        <f t="array" ref="G232">IFERROR(INDEX(Design!E$1:E$680,_Formatting!$J149),"")</f>
        <v/>
      </c>
      <c r="H232" s="467"/>
      <c r="I232" s="467" t="str" cm="1">
        <f t="array" ref="I232">IFERROR(INDEX(Design!F$1:F$680,_Formatting!$J149),"")</f>
        <v/>
      </c>
      <c r="J232" s="467" t="str" cm="1">
        <f t="array" ref="J232">IFERROR(INDEX(Design!G$1:G$680,_Formatting!$J149),"")</f>
        <v/>
      </c>
      <c r="K232" s="483" t="str" cm="1">
        <f t="array" ref="K232">IFERROR(INDEX(Design!H$1:H$680,_Formatting!$J149),"")</f>
        <v/>
      </c>
      <c r="L232" s="467" t="str" cm="1">
        <f t="array" ref="L232">IFERROR(INDEX(Design!I$1:I$680,_Formatting!$J149),"")</f>
        <v/>
      </c>
      <c r="M232" s="467" t="str" cm="1">
        <f t="array" ref="M232">IFERROR(INDEX(Design!J$1:J$680,_Formatting!$J149),"")</f>
        <v/>
      </c>
      <c r="N232" s="467" t="str" cm="1">
        <f t="array" ref="N232">IFERROR(INDEX(Design!K$1:K$680,_Formatting!$J149),"")</f>
        <v/>
      </c>
      <c r="O232" s="467" t="str" cm="1">
        <f t="array" ref="O232">IFERROR(INDEX(Design!L$1:L$680,_Formatting!$J149),"")</f>
        <v/>
      </c>
      <c r="P232" s="467" t="str" cm="1">
        <f t="array" ref="P232">IFERROR(INDEX(Design!Q$1:Q$680,_Formatting!$J149),"")</f>
        <v/>
      </c>
    </row>
    <row r="233" spans="3:16" x14ac:dyDescent="0.25">
      <c r="C233" s="467" t="str" cm="1">
        <f t="array" ref="C233">IFERROR(INDEX(Design!B$1:B$680,_Formatting!$J150),"")</f>
        <v/>
      </c>
      <c r="D233" s="467" t="str" cm="1">
        <f t="array" ref="D233">IFERROR(INDEX(Design!C$1:C$680,_Formatting!$J150),"")</f>
        <v/>
      </c>
      <c r="E233" s="467" t="str" cm="1">
        <f t="array" ref="E233">IFERROR(INDEX(Design!D$1:D$680,_Formatting!$J150),"")</f>
        <v/>
      </c>
      <c r="F233" s="467"/>
      <c r="G233" s="482" t="str" cm="1">
        <f t="array" ref="G233">IFERROR(INDEX(Design!E$1:E$680,_Formatting!$J150),"")</f>
        <v/>
      </c>
      <c r="H233" s="467"/>
      <c r="I233" s="467" t="str" cm="1">
        <f t="array" ref="I233">IFERROR(INDEX(Design!F$1:F$680,_Formatting!$J150),"")</f>
        <v/>
      </c>
      <c r="J233" s="467" t="str" cm="1">
        <f t="array" ref="J233">IFERROR(INDEX(Design!G$1:G$680,_Formatting!$J150),"")</f>
        <v/>
      </c>
      <c r="K233" s="483" t="str" cm="1">
        <f t="array" ref="K233">IFERROR(INDEX(Design!H$1:H$680,_Formatting!$J150),"")</f>
        <v/>
      </c>
      <c r="L233" s="467" t="str" cm="1">
        <f t="array" ref="L233">IFERROR(INDEX(Design!I$1:I$680,_Formatting!$J150),"")</f>
        <v/>
      </c>
      <c r="M233" s="467" t="str" cm="1">
        <f t="array" ref="M233">IFERROR(INDEX(Design!J$1:J$680,_Formatting!$J150),"")</f>
        <v/>
      </c>
      <c r="N233" s="467" t="str" cm="1">
        <f t="array" ref="N233">IFERROR(INDEX(Design!K$1:K$680,_Formatting!$J150),"")</f>
        <v/>
      </c>
      <c r="O233" s="467" t="str" cm="1">
        <f t="array" ref="O233">IFERROR(INDEX(Design!L$1:L$680,_Formatting!$J150),"")</f>
        <v/>
      </c>
      <c r="P233" s="467" t="str" cm="1">
        <f t="array" ref="P233">IFERROR(INDEX(Design!Q$1:Q$680,_Formatting!$J150),"")</f>
        <v/>
      </c>
    </row>
    <row r="234" spans="3:16" x14ac:dyDescent="0.25">
      <c r="C234" s="467" t="str" cm="1">
        <f t="array" ref="C234">IFERROR(INDEX(Design!B$1:B$680,_Formatting!$J151),"")</f>
        <v/>
      </c>
      <c r="D234" s="467" t="str" cm="1">
        <f t="array" ref="D234">IFERROR(INDEX(Design!C$1:C$680,_Formatting!$J151),"")</f>
        <v/>
      </c>
      <c r="E234" s="467" t="str" cm="1">
        <f t="array" ref="E234">IFERROR(INDEX(Design!D$1:D$680,_Formatting!$J151),"")</f>
        <v/>
      </c>
      <c r="F234" s="467"/>
      <c r="G234" s="482" t="str" cm="1">
        <f t="array" ref="G234">IFERROR(INDEX(Design!E$1:E$680,_Formatting!$J151),"")</f>
        <v/>
      </c>
      <c r="H234" s="467"/>
      <c r="I234" s="467" t="str" cm="1">
        <f t="array" ref="I234">IFERROR(INDEX(Design!F$1:F$680,_Formatting!$J151),"")</f>
        <v/>
      </c>
      <c r="J234" s="467" t="str" cm="1">
        <f t="array" ref="J234">IFERROR(INDEX(Design!G$1:G$680,_Formatting!$J151),"")</f>
        <v/>
      </c>
      <c r="K234" s="483" t="str" cm="1">
        <f t="array" ref="K234">IFERROR(INDEX(Design!H$1:H$680,_Formatting!$J151),"")</f>
        <v/>
      </c>
      <c r="L234" s="467" t="str" cm="1">
        <f t="array" ref="L234">IFERROR(INDEX(Design!I$1:I$680,_Formatting!$J151),"")</f>
        <v/>
      </c>
      <c r="M234" s="467" t="str" cm="1">
        <f t="array" ref="M234">IFERROR(INDEX(Design!J$1:J$680,_Formatting!$J151),"")</f>
        <v/>
      </c>
      <c r="N234" s="467" t="str" cm="1">
        <f t="array" ref="N234">IFERROR(INDEX(Design!K$1:K$680,_Formatting!$J151),"")</f>
        <v/>
      </c>
      <c r="O234" s="467" t="str" cm="1">
        <f t="array" ref="O234">IFERROR(INDEX(Design!L$1:L$680,_Formatting!$J151),"")</f>
        <v/>
      </c>
      <c r="P234" s="467" t="str" cm="1">
        <f t="array" ref="P234">IFERROR(INDEX(Design!Q$1:Q$680,_Formatting!$J151),"")</f>
        <v/>
      </c>
    </row>
    <row r="235" spans="3:16" x14ac:dyDescent="0.25">
      <c r="C235" s="467" t="str" cm="1">
        <f t="array" ref="C235">IFERROR(INDEX(Design!B$1:B$680,_Formatting!$J152),"")</f>
        <v/>
      </c>
      <c r="D235" s="467" t="str" cm="1">
        <f t="array" ref="D235">IFERROR(INDEX(Design!C$1:C$680,_Formatting!$J152),"")</f>
        <v/>
      </c>
      <c r="E235" s="467" t="str" cm="1">
        <f t="array" ref="E235">IFERROR(INDEX(Design!D$1:D$680,_Formatting!$J152),"")</f>
        <v/>
      </c>
      <c r="F235" s="467"/>
      <c r="G235" s="482" t="str" cm="1">
        <f t="array" ref="G235">IFERROR(INDEX(Design!E$1:E$680,_Formatting!$J152),"")</f>
        <v/>
      </c>
      <c r="H235" s="467"/>
      <c r="I235" s="467" t="str" cm="1">
        <f t="array" ref="I235">IFERROR(INDEX(Design!F$1:F$680,_Formatting!$J152),"")</f>
        <v/>
      </c>
      <c r="J235" s="467" t="str" cm="1">
        <f t="array" ref="J235">IFERROR(INDEX(Design!G$1:G$680,_Formatting!$J152),"")</f>
        <v/>
      </c>
      <c r="K235" s="483" t="str" cm="1">
        <f t="array" ref="K235">IFERROR(INDEX(Design!H$1:H$680,_Formatting!$J152),"")</f>
        <v/>
      </c>
      <c r="L235" s="467" t="str" cm="1">
        <f t="array" ref="L235">IFERROR(INDEX(Design!I$1:I$680,_Formatting!$J152),"")</f>
        <v/>
      </c>
      <c r="M235" s="467" t="str" cm="1">
        <f t="array" ref="M235">IFERROR(INDEX(Design!J$1:J$680,_Formatting!$J152),"")</f>
        <v/>
      </c>
      <c r="N235" s="467" t="str" cm="1">
        <f t="array" ref="N235">IFERROR(INDEX(Design!K$1:K$680,_Formatting!$J152),"")</f>
        <v/>
      </c>
      <c r="O235" s="467" t="str" cm="1">
        <f t="array" ref="O235">IFERROR(INDEX(Design!L$1:L$680,_Formatting!$J152),"")</f>
        <v/>
      </c>
      <c r="P235" s="467" t="str" cm="1">
        <f t="array" ref="P235">IFERROR(INDEX(Design!Q$1:Q$680,_Formatting!$J152),"")</f>
        <v/>
      </c>
    </row>
    <row r="236" spans="3:16" x14ac:dyDescent="0.25">
      <c r="C236" s="467" t="str" cm="1">
        <f t="array" ref="C236">IFERROR(INDEX(Design!B$1:B$680,_Formatting!$J153),"")</f>
        <v/>
      </c>
      <c r="D236" s="467" t="str" cm="1">
        <f t="array" ref="D236">IFERROR(INDEX(Design!C$1:C$680,_Formatting!$J153),"")</f>
        <v/>
      </c>
      <c r="E236" s="467" t="str" cm="1">
        <f t="array" ref="E236">IFERROR(INDEX(Design!D$1:D$680,_Formatting!$J153),"")</f>
        <v/>
      </c>
      <c r="F236" s="467"/>
      <c r="G236" s="482" t="str" cm="1">
        <f t="array" ref="G236">IFERROR(INDEX(Design!E$1:E$680,_Formatting!$J153),"")</f>
        <v/>
      </c>
      <c r="H236" s="467"/>
      <c r="I236" s="467" t="str" cm="1">
        <f t="array" ref="I236">IFERROR(INDEX(Design!F$1:F$680,_Formatting!$J153),"")</f>
        <v/>
      </c>
      <c r="J236" s="467" t="str" cm="1">
        <f t="array" ref="J236">IFERROR(INDEX(Design!G$1:G$680,_Formatting!$J153),"")</f>
        <v/>
      </c>
      <c r="K236" s="483" t="str" cm="1">
        <f t="array" ref="K236">IFERROR(INDEX(Design!H$1:H$680,_Formatting!$J153),"")</f>
        <v/>
      </c>
      <c r="L236" s="467" t="str" cm="1">
        <f t="array" ref="L236">IFERROR(INDEX(Design!I$1:I$680,_Formatting!$J153),"")</f>
        <v/>
      </c>
      <c r="M236" s="467" t="str" cm="1">
        <f t="array" ref="M236">IFERROR(INDEX(Design!J$1:J$680,_Formatting!$J153),"")</f>
        <v/>
      </c>
      <c r="N236" s="467" t="str" cm="1">
        <f t="array" ref="N236">IFERROR(INDEX(Design!K$1:K$680,_Formatting!$J153),"")</f>
        <v/>
      </c>
      <c r="O236" s="467" t="str" cm="1">
        <f t="array" ref="O236">IFERROR(INDEX(Design!L$1:L$680,_Formatting!$J153),"")</f>
        <v/>
      </c>
      <c r="P236" s="467" t="str" cm="1">
        <f t="array" ref="P236">IFERROR(INDEX(Design!Q$1:Q$680,_Formatting!$J153),"")</f>
        <v/>
      </c>
    </row>
    <row r="237" spans="3:16" x14ac:dyDescent="0.25">
      <c r="C237" s="467" t="str" cm="1">
        <f t="array" ref="C237">IFERROR(INDEX(Design!B$1:B$680,_Formatting!$J154),"")</f>
        <v/>
      </c>
      <c r="D237" s="467" t="str" cm="1">
        <f t="array" ref="D237">IFERROR(INDEX(Design!C$1:C$680,_Formatting!$J154),"")</f>
        <v/>
      </c>
      <c r="E237" s="467" t="str" cm="1">
        <f t="array" ref="E237">IFERROR(INDEX(Design!D$1:D$680,_Formatting!$J154),"")</f>
        <v/>
      </c>
      <c r="F237" s="467"/>
      <c r="G237" s="482" t="str" cm="1">
        <f t="array" ref="G237">IFERROR(INDEX(Design!E$1:E$680,_Formatting!$J154),"")</f>
        <v/>
      </c>
      <c r="H237" s="467"/>
      <c r="I237" s="467" t="str" cm="1">
        <f t="array" ref="I237">IFERROR(INDEX(Design!F$1:F$680,_Formatting!$J154),"")</f>
        <v/>
      </c>
      <c r="J237" s="467" t="str" cm="1">
        <f t="array" ref="J237">IFERROR(INDEX(Design!G$1:G$680,_Formatting!$J154),"")</f>
        <v/>
      </c>
      <c r="K237" s="483" t="str" cm="1">
        <f t="array" ref="K237">IFERROR(INDEX(Design!H$1:H$680,_Formatting!$J154),"")</f>
        <v/>
      </c>
      <c r="L237" s="467" t="str" cm="1">
        <f t="array" ref="L237">IFERROR(INDEX(Design!I$1:I$680,_Formatting!$J154),"")</f>
        <v/>
      </c>
      <c r="M237" s="467" t="str" cm="1">
        <f t="array" ref="M237">IFERROR(INDEX(Design!J$1:J$680,_Formatting!$J154),"")</f>
        <v/>
      </c>
      <c r="N237" s="467" t="str" cm="1">
        <f t="array" ref="N237">IFERROR(INDEX(Design!K$1:K$680,_Formatting!$J154),"")</f>
        <v/>
      </c>
      <c r="O237" s="467" t="str" cm="1">
        <f t="array" ref="O237">IFERROR(INDEX(Design!L$1:L$680,_Formatting!$J154),"")</f>
        <v/>
      </c>
      <c r="P237" s="467" t="str" cm="1">
        <f t="array" ref="P237">IFERROR(INDEX(Design!Q$1:Q$680,_Formatting!$J154),"")</f>
        <v/>
      </c>
    </row>
    <row r="238" spans="3:16" x14ac:dyDescent="0.25">
      <c r="C238" s="467" t="str" cm="1">
        <f t="array" ref="C238">IFERROR(INDEX(Design!B$1:B$680,_Formatting!$J155),"")</f>
        <v/>
      </c>
      <c r="D238" s="467" t="str" cm="1">
        <f t="array" ref="D238">IFERROR(INDEX(Design!C$1:C$680,_Formatting!$J155),"")</f>
        <v/>
      </c>
      <c r="E238" s="467" t="str" cm="1">
        <f t="array" ref="E238">IFERROR(INDEX(Design!D$1:D$680,_Formatting!$J155),"")</f>
        <v/>
      </c>
      <c r="F238" s="467"/>
      <c r="G238" s="482" t="str" cm="1">
        <f t="array" ref="G238">IFERROR(INDEX(Design!E$1:E$680,_Formatting!$J155),"")</f>
        <v/>
      </c>
      <c r="H238" s="467"/>
      <c r="I238" s="467" t="str" cm="1">
        <f t="array" ref="I238">IFERROR(INDEX(Design!F$1:F$680,_Formatting!$J155),"")</f>
        <v/>
      </c>
      <c r="J238" s="467" t="str" cm="1">
        <f t="array" ref="J238">IFERROR(INDEX(Design!G$1:G$680,_Formatting!$J155),"")</f>
        <v/>
      </c>
      <c r="K238" s="483" t="str" cm="1">
        <f t="array" ref="K238">IFERROR(INDEX(Design!H$1:H$680,_Formatting!$J155),"")</f>
        <v/>
      </c>
      <c r="L238" s="467" t="str" cm="1">
        <f t="array" ref="L238">IFERROR(INDEX(Design!I$1:I$680,_Formatting!$J155),"")</f>
        <v/>
      </c>
      <c r="M238" s="467" t="str" cm="1">
        <f t="array" ref="M238">IFERROR(INDEX(Design!J$1:J$680,_Formatting!$J155),"")</f>
        <v/>
      </c>
      <c r="N238" s="467" t="str" cm="1">
        <f t="array" ref="N238">IFERROR(INDEX(Design!K$1:K$680,_Formatting!$J155),"")</f>
        <v/>
      </c>
      <c r="O238" s="467" t="str" cm="1">
        <f t="array" ref="O238">IFERROR(INDEX(Design!L$1:L$680,_Formatting!$J155),"")</f>
        <v/>
      </c>
      <c r="P238" s="467" t="str" cm="1">
        <f t="array" ref="P238">IFERROR(INDEX(Design!Q$1:Q$680,_Formatting!$J155),"")</f>
        <v/>
      </c>
    </row>
    <row r="239" spans="3:16" x14ac:dyDescent="0.25">
      <c r="C239" s="467" t="str" cm="1">
        <f t="array" ref="C239">IFERROR(INDEX(Design!B$1:B$680,_Formatting!$J156),"")</f>
        <v/>
      </c>
      <c r="D239" s="467" t="str" cm="1">
        <f t="array" ref="D239">IFERROR(INDEX(Design!C$1:C$680,_Formatting!$J156),"")</f>
        <v/>
      </c>
      <c r="E239" s="467" t="str" cm="1">
        <f t="array" ref="E239">IFERROR(INDEX(Design!D$1:D$680,_Formatting!$J156),"")</f>
        <v/>
      </c>
      <c r="F239" s="467"/>
      <c r="G239" s="482" t="str" cm="1">
        <f t="array" ref="G239">IFERROR(INDEX(Design!E$1:E$680,_Formatting!$J156),"")</f>
        <v/>
      </c>
      <c r="H239" s="467"/>
      <c r="I239" s="467" t="str" cm="1">
        <f t="array" ref="I239">IFERROR(INDEX(Design!F$1:F$680,_Formatting!$J156),"")</f>
        <v/>
      </c>
      <c r="J239" s="467" t="str" cm="1">
        <f t="array" ref="J239">IFERROR(INDEX(Design!G$1:G$680,_Formatting!$J156),"")</f>
        <v/>
      </c>
      <c r="K239" s="483" t="str" cm="1">
        <f t="array" ref="K239">IFERROR(INDEX(Design!H$1:H$680,_Formatting!$J156),"")</f>
        <v/>
      </c>
      <c r="L239" s="467" t="str" cm="1">
        <f t="array" ref="L239">IFERROR(INDEX(Design!I$1:I$680,_Formatting!$J156),"")</f>
        <v/>
      </c>
      <c r="M239" s="467" t="str" cm="1">
        <f t="array" ref="M239">IFERROR(INDEX(Design!J$1:J$680,_Formatting!$J156),"")</f>
        <v/>
      </c>
      <c r="N239" s="467" t="str" cm="1">
        <f t="array" ref="N239">IFERROR(INDEX(Design!K$1:K$680,_Formatting!$J156),"")</f>
        <v/>
      </c>
      <c r="O239" s="467" t="str" cm="1">
        <f t="array" ref="O239">IFERROR(INDEX(Design!L$1:L$680,_Formatting!$J156),"")</f>
        <v/>
      </c>
      <c r="P239" s="467" t="str" cm="1">
        <f t="array" ref="P239">IFERROR(INDEX(Design!Q$1:Q$680,_Formatting!$J156),"")</f>
        <v/>
      </c>
    </row>
    <row r="240" spans="3:16" x14ac:dyDescent="0.25">
      <c r="C240" s="467" t="str" cm="1">
        <f t="array" ref="C240">IFERROR(INDEX(Design!B$1:B$680,_Formatting!$J157),"")</f>
        <v/>
      </c>
      <c r="D240" s="467" t="str" cm="1">
        <f t="array" ref="D240">IFERROR(INDEX(Design!C$1:C$680,_Formatting!$J157),"")</f>
        <v/>
      </c>
      <c r="E240" s="467" t="str" cm="1">
        <f t="array" ref="E240">IFERROR(INDEX(Design!D$1:D$680,_Formatting!$J157),"")</f>
        <v/>
      </c>
      <c r="F240" s="467"/>
      <c r="G240" s="482" t="str" cm="1">
        <f t="array" ref="G240">IFERROR(INDEX(Design!E$1:E$680,_Formatting!$J157),"")</f>
        <v/>
      </c>
      <c r="H240" s="467"/>
      <c r="I240" s="467" t="str" cm="1">
        <f t="array" ref="I240">IFERROR(INDEX(Design!F$1:F$680,_Formatting!$J157),"")</f>
        <v/>
      </c>
      <c r="J240" s="467" t="str" cm="1">
        <f t="array" ref="J240">IFERROR(INDEX(Design!G$1:G$680,_Formatting!$J157),"")</f>
        <v/>
      </c>
      <c r="K240" s="483" t="str" cm="1">
        <f t="array" ref="K240">IFERROR(INDEX(Design!H$1:H$680,_Formatting!$J157),"")</f>
        <v/>
      </c>
      <c r="L240" s="467" t="str" cm="1">
        <f t="array" ref="L240">IFERROR(INDEX(Design!I$1:I$680,_Formatting!$J157),"")</f>
        <v/>
      </c>
      <c r="M240" s="467" t="str" cm="1">
        <f t="array" ref="M240">IFERROR(INDEX(Design!J$1:J$680,_Formatting!$J157),"")</f>
        <v/>
      </c>
      <c r="N240" s="467" t="str" cm="1">
        <f t="array" ref="N240">IFERROR(INDEX(Design!K$1:K$680,_Formatting!$J157),"")</f>
        <v/>
      </c>
      <c r="O240" s="467" t="str" cm="1">
        <f t="array" ref="O240">IFERROR(INDEX(Design!L$1:L$680,_Formatting!$J157),"")</f>
        <v/>
      </c>
      <c r="P240" s="467" t="str" cm="1">
        <f t="array" ref="P240">IFERROR(INDEX(Design!Q$1:Q$680,_Formatting!$J157),"")</f>
        <v/>
      </c>
    </row>
    <row r="241" spans="3:16" x14ac:dyDescent="0.25">
      <c r="C241" s="467" t="str" cm="1">
        <f t="array" ref="C241">IFERROR(INDEX(Design!B$1:B$680,_Formatting!$J158),"")</f>
        <v/>
      </c>
      <c r="D241" s="467" t="str" cm="1">
        <f t="array" ref="D241">IFERROR(INDEX(Design!C$1:C$680,_Formatting!$J158),"")</f>
        <v/>
      </c>
      <c r="E241" s="467" t="str" cm="1">
        <f t="array" ref="E241">IFERROR(INDEX(Design!D$1:D$680,_Formatting!$J158),"")</f>
        <v/>
      </c>
      <c r="F241" s="467"/>
      <c r="G241" s="482" t="str" cm="1">
        <f t="array" ref="G241">IFERROR(INDEX(Design!E$1:E$680,_Formatting!$J158),"")</f>
        <v/>
      </c>
      <c r="H241" s="467"/>
      <c r="I241" s="467" t="str" cm="1">
        <f t="array" ref="I241">IFERROR(INDEX(Design!F$1:F$680,_Formatting!$J158),"")</f>
        <v/>
      </c>
      <c r="J241" s="467" t="str" cm="1">
        <f t="array" ref="J241">IFERROR(INDEX(Design!G$1:G$680,_Formatting!$J158),"")</f>
        <v/>
      </c>
      <c r="K241" s="483" t="str" cm="1">
        <f t="array" ref="K241">IFERROR(INDEX(Design!H$1:H$680,_Formatting!$J158),"")</f>
        <v/>
      </c>
      <c r="L241" s="467" t="str" cm="1">
        <f t="array" ref="L241">IFERROR(INDEX(Design!I$1:I$680,_Formatting!$J158),"")</f>
        <v/>
      </c>
      <c r="M241" s="467" t="str" cm="1">
        <f t="array" ref="M241">IFERROR(INDEX(Design!J$1:J$680,_Formatting!$J158),"")</f>
        <v/>
      </c>
      <c r="N241" s="467" t="str" cm="1">
        <f t="array" ref="N241">IFERROR(INDEX(Design!K$1:K$680,_Formatting!$J158),"")</f>
        <v/>
      </c>
      <c r="O241" s="467" t="str" cm="1">
        <f t="array" ref="O241">IFERROR(INDEX(Design!L$1:L$680,_Formatting!$J158),"")</f>
        <v/>
      </c>
      <c r="P241" s="467" t="str" cm="1">
        <f t="array" ref="P241">IFERROR(INDEX(Design!Q$1:Q$680,_Formatting!$J158),"")</f>
        <v/>
      </c>
    </row>
    <row r="242" spans="3:16" x14ac:dyDescent="0.25">
      <c r="C242" s="467" t="str" cm="1">
        <f t="array" ref="C242">IFERROR(INDEX(Design!B$1:B$680,_Formatting!$J159),"")</f>
        <v/>
      </c>
      <c r="D242" s="467" t="str" cm="1">
        <f t="array" ref="D242">IFERROR(INDEX(Design!C$1:C$680,_Formatting!$J159),"")</f>
        <v/>
      </c>
      <c r="E242" s="467" t="str" cm="1">
        <f t="array" ref="E242">IFERROR(INDEX(Design!D$1:D$680,_Formatting!$J159),"")</f>
        <v/>
      </c>
      <c r="F242" s="467"/>
      <c r="G242" s="482" t="str" cm="1">
        <f t="array" ref="G242">IFERROR(INDEX(Design!E$1:E$680,_Formatting!$J159),"")</f>
        <v/>
      </c>
      <c r="H242" s="467"/>
      <c r="I242" s="467" t="str" cm="1">
        <f t="array" ref="I242">IFERROR(INDEX(Design!F$1:F$680,_Formatting!$J159),"")</f>
        <v/>
      </c>
      <c r="J242" s="467" t="str" cm="1">
        <f t="array" ref="J242">IFERROR(INDEX(Design!G$1:G$680,_Formatting!$J159),"")</f>
        <v/>
      </c>
      <c r="K242" s="483" t="str" cm="1">
        <f t="array" ref="K242">IFERROR(INDEX(Design!H$1:H$680,_Formatting!$J159),"")</f>
        <v/>
      </c>
      <c r="L242" s="467" t="str" cm="1">
        <f t="array" ref="L242">IFERROR(INDEX(Design!I$1:I$680,_Formatting!$J159),"")</f>
        <v/>
      </c>
      <c r="M242" s="467" t="str" cm="1">
        <f t="array" ref="M242">IFERROR(INDEX(Design!J$1:J$680,_Formatting!$J159),"")</f>
        <v/>
      </c>
      <c r="N242" s="467" t="str" cm="1">
        <f t="array" ref="N242">IFERROR(INDEX(Design!K$1:K$680,_Formatting!$J159),"")</f>
        <v/>
      </c>
      <c r="O242" s="467" t="str" cm="1">
        <f t="array" ref="O242">IFERROR(INDEX(Design!L$1:L$680,_Formatting!$J159),"")</f>
        <v/>
      </c>
      <c r="P242" s="467" t="str" cm="1">
        <f t="array" ref="P242">IFERROR(INDEX(Design!Q$1:Q$680,_Formatting!$J159),"")</f>
        <v/>
      </c>
    </row>
    <row r="243" spans="3:16" x14ac:dyDescent="0.25">
      <c r="C243" s="467" t="str" cm="1">
        <f t="array" ref="C243">IFERROR(INDEX(Design!B$1:B$680,_Formatting!$J160),"")</f>
        <v/>
      </c>
      <c r="D243" s="467" t="str" cm="1">
        <f t="array" ref="D243">IFERROR(INDEX(Design!C$1:C$680,_Formatting!$J160),"")</f>
        <v/>
      </c>
      <c r="E243" s="467" t="str" cm="1">
        <f t="array" ref="E243">IFERROR(INDEX(Design!D$1:D$680,_Formatting!$J160),"")</f>
        <v/>
      </c>
      <c r="F243" s="467"/>
      <c r="G243" s="482" t="str" cm="1">
        <f t="array" ref="G243">IFERROR(INDEX(Design!E$1:E$680,_Formatting!$J160),"")</f>
        <v/>
      </c>
      <c r="H243" s="467"/>
      <c r="I243" s="467" t="str" cm="1">
        <f t="array" ref="I243">IFERROR(INDEX(Design!F$1:F$680,_Formatting!$J160),"")</f>
        <v/>
      </c>
      <c r="J243" s="467" t="str" cm="1">
        <f t="array" ref="J243">IFERROR(INDEX(Design!G$1:G$680,_Formatting!$J160),"")</f>
        <v/>
      </c>
      <c r="K243" s="483" t="str" cm="1">
        <f t="array" ref="K243">IFERROR(INDEX(Design!H$1:H$680,_Formatting!$J160),"")</f>
        <v/>
      </c>
      <c r="L243" s="467" t="str" cm="1">
        <f t="array" ref="L243">IFERROR(INDEX(Design!I$1:I$680,_Formatting!$J160),"")</f>
        <v/>
      </c>
      <c r="M243" s="467" t="str" cm="1">
        <f t="array" ref="M243">IFERROR(INDEX(Design!J$1:J$680,_Formatting!$J160),"")</f>
        <v/>
      </c>
      <c r="N243" s="467" t="str" cm="1">
        <f t="array" ref="N243">IFERROR(INDEX(Design!K$1:K$680,_Formatting!$J160),"")</f>
        <v/>
      </c>
      <c r="O243" s="467" t="str" cm="1">
        <f t="array" ref="O243">IFERROR(INDEX(Design!L$1:L$680,_Formatting!$J160),"")</f>
        <v/>
      </c>
      <c r="P243" s="467" t="str" cm="1">
        <f t="array" ref="P243">IFERROR(INDEX(Design!Q$1:Q$680,_Formatting!$J160),"")</f>
        <v/>
      </c>
    </row>
    <row r="244" spans="3:16" x14ac:dyDescent="0.25">
      <c r="C244" s="467" t="str" cm="1">
        <f t="array" ref="C244">IFERROR(INDEX(Design!B$1:B$680,_Formatting!$J161),"")</f>
        <v/>
      </c>
      <c r="D244" s="467" t="str" cm="1">
        <f t="array" ref="D244">IFERROR(INDEX(Design!C$1:C$680,_Formatting!$J161),"")</f>
        <v/>
      </c>
      <c r="E244" s="467" t="str" cm="1">
        <f t="array" ref="E244">IFERROR(INDEX(Design!D$1:D$680,_Formatting!$J161),"")</f>
        <v/>
      </c>
      <c r="F244" s="467"/>
      <c r="G244" s="482" t="str" cm="1">
        <f t="array" ref="G244">IFERROR(INDEX(Design!E$1:E$680,_Formatting!$J161),"")</f>
        <v/>
      </c>
      <c r="H244" s="467"/>
      <c r="I244" s="467" t="str" cm="1">
        <f t="array" ref="I244">IFERROR(INDEX(Design!F$1:F$680,_Formatting!$J161),"")</f>
        <v/>
      </c>
      <c r="J244" s="467" t="str" cm="1">
        <f t="array" ref="J244">IFERROR(INDEX(Design!G$1:G$680,_Formatting!$J161),"")</f>
        <v/>
      </c>
      <c r="K244" s="483" t="str" cm="1">
        <f t="array" ref="K244">IFERROR(INDEX(Design!H$1:H$680,_Formatting!$J161),"")</f>
        <v/>
      </c>
      <c r="L244" s="467" t="str" cm="1">
        <f t="array" ref="L244">IFERROR(INDEX(Design!I$1:I$680,_Formatting!$J161),"")</f>
        <v/>
      </c>
      <c r="M244" s="467" t="str" cm="1">
        <f t="array" ref="M244">IFERROR(INDEX(Design!J$1:J$680,_Formatting!$J161),"")</f>
        <v/>
      </c>
      <c r="N244" s="467" t="str" cm="1">
        <f t="array" ref="N244">IFERROR(INDEX(Design!K$1:K$680,_Formatting!$J161),"")</f>
        <v/>
      </c>
      <c r="O244" s="467" t="str" cm="1">
        <f t="array" ref="O244">IFERROR(INDEX(Design!L$1:L$680,_Formatting!$J161),"")</f>
        <v/>
      </c>
      <c r="P244" s="467" t="str" cm="1">
        <f t="array" ref="P244">IFERROR(INDEX(Design!Q$1:Q$680,_Formatting!$J161),"")</f>
        <v/>
      </c>
    </row>
    <row r="245" spans="3:16" x14ac:dyDescent="0.25">
      <c r="C245" s="467" t="str" cm="1">
        <f t="array" ref="C245">IFERROR(INDEX(Design!B$1:B$680,_Formatting!$J162),"")</f>
        <v/>
      </c>
      <c r="D245" s="467" t="str" cm="1">
        <f t="array" ref="D245">IFERROR(INDEX(Design!C$1:C$680,_Formatting!$J162),"")</f>
        <v/>
      </c>
      <c r="E245" s="467" t="str" cm="1">
        <f t="array" ref="E245">IFERROR(INDEX(Design!D$1:D$680,_Formatting!$J162),"")</f>
        <v/>
      </c>
      <c r="F245" s="467"/>
      <c r="G245" s="482" t="str" cm="1">
        <f t="array" ref="G245">IFERROR(INDEX(Design!E$1:E$680,_Formatting!$J162),"")</f>
        <v/>
      </c>
      <c r="H245" s="467"/>
      <c r="I245" s="467" t="str" cm="1">
        <f t="array" ref="I245">IFERROR(INDEX(Design!F$1:F$680,_Formatting!$J162),"")</f>
        <v/>
      </c>
      <c r="J245" s="467" t="str" cm="1">
        <f t="array" ref="J245">IFERROR(INDEX(Design!G$1:G$680,_Formatting!$J162),"")</f>
        <v/>
      </c>
      <c r="K245" s="483" t="str" cm="1">
        <f t="array" ref="K245">IFERROR(INDEX(Design!H$1:H$680,_Formatting!$J162),"")</f>
        <v/>
      </c>
      <c r="L245" s="467" t="str" cm="1">
        <f t="array" ref="L245">IFERROR(INDEX(Design!I$1:I$680,_Formatting!$J162),"")</f>
        <v/>
      </c>
      <c r="M245" s="467" t="str" cm="1">
        <f t="array" ref="M245">IFERROR(INDEX(Design!J$1:J$680,_Formatting!$J162),"")</f>
        <v/>
      </c>
      <c r="N245" s="467" t="str" cm="1">
        <f t="array" ref="N245">IFERROR(INDEX(Design!K$1:K$680,_Formatting!$J162),"")</f>
        <v/>
      </c>
      <c r="O245" s="467" t="str" cm="1">
        <f t="array" ref="O245">IFERROR(INDEX(Design!L$1:L$680,_Formatting!$J162),"")</f>
        <v/>
      </c>
      <c r="P245" s="467" t="str" cm="1">
        <f t="array" ref="P245">IFERROR(INDEX(Design!Q$1:Q$680,_Formatting!$J162),"")</f>
        <v/>
      </c>
    </row>
    <row r="246" spans="3:16" x14ac:dyDescent="0.25">
      <c r="C246" s="467" t="str" cm="1">
        <f t="array" ref="C246">IFERROR(INDEX(Design!B$1:B$680,_Formatting!$J163),"")</f>
        <v/>
      </c>
      <c r="D246" s="467" t="str" cm="1">
        <f t="array" ref="D246">IFERROR(INDEX(Design!C$1:C$680,_Formatting!$J163),"")</f>
        <v/>
      </c>
      <c r="E246" s="467" t="str" cm="1">
        <f t="array" ref="E246">IFERROR(INDEX(Design!D$1:D$680,_Formatting!$J163),"")</f>
        <v/>
      </c>
      <c r="F246" s="467"/>
      <c r="G246" s="482" t="str" cm="1">
        <f t="array" ref="G246">IFERROR(INDEX(Design!E$1:E$680,_Formatting!$J163),"")</f>
        <v/>
      </c>
      <c r="H246" s="467"/>
      <c r="I246" s="467" t="str" cm="1">
        <f t="array" ref="I246">IFERROR(INDEX(Design!F$1:F$680,_Formatting!$J163),"")</f>
        <v/>
      </c>
      <c r="J246" s="467" t="str" cm="1">
        <f t="array" ref="J246">IFERROR(INDEX(Design!G$1:G$680,_Formatting!$J163),"")</f>
        <v/>
      </c>
      <c r="K246" s="483" t="str" cm="1">
        <f t="array" ref="K246">IFERROR(INDEX(Design!H$1:H$680,_Formatting!$J163),"")</f>
        <v/>
      </c>
      <c r="L246" s="467" t="str" cm="1">
        <f t="array" ref="L246">IFERROR(INDEX(Design!I$1:I$680,_Formatting!$J163),"")</f>
        <v/>
      </c>
      <c r="M246" s="467" t="str" cm="1">
        <f t="array" ref="M246">IFERROR(INDEX(Design!J$1:J$680,_Formatting!$J163),"")</f>
        <v/>
      </c>
      <c r="N246" s="467" t="str" cm="1">
        <f t="array" ref="N246">IFERROR(INDEX(Design!K$1:K$680,_Formatting!$J163),"")</f>
        <v/>
      </c>
      <c r="O246" s="467" t="str" cm="1">
        <f t="array" ref="O246">IFERROR(INDEX(Design!L$1:L$680,_Formatting!$J163),"")</f>
        <v/>
      </c>
      <c r="P246" s="467" t="str" cm="1">
        <f t="array" ref="P246">IFERROR(INDEX(Design!Q$1:Q$680,_Formatting!$J163),"")</f>
        <v/>
      </c>
    </row>
    <row r="247" spans="3:16" x14ac:dyDescent="0.25">
      <c r="C247" s="467" t="str" cm="1">
        <f t="array" ref="C247">IFERROR(INDEX(Design!B$1:B$680,_Formatting!$J164),"")</f>
        <v/>
      </c>
      <c r="D247" s="467" t="str" cm="1">
        <f t="array" ref="D247">IFERROR(INDEX(Design!C$1:C$680,_Formatting!$J164),"")</f>
        <v/>
      </c>
      <c r="E247" s="467" t="str" cm="1">
        <f t="array" ref="E247">IFERROR(INDEX(Design!D$1:D$680,_Formatting!$J164),"")</f>
        <v/>
      </c>
      <c r="F247" s="467"/>
      <c r="G247" s="482" t="str" cm="1">
        <f t="array" ref="G247">IFERROR(INDEX(Design!E$1:E$680,_Formatting!$J164),"")</f>
        <v/>
      </c>
      <c r="H247" s="467"/>
      <c r="I247" s="467" t="str" cm="1">
        <f t="array" ref="I247">IFERROR(INDEX(Design!F$1:F$680,_Formatting!$J164),"")</f>
        <v/>
      </c>
      <c r="J247" s="467" t="str" cm="1">
        <f t="array" ref="J247">IFERROR(INDEX(Design!G$1:G$680,_Formatting!$J164),"")</f>
        <v/>
      </c>
      <c r="K247" s="483" t="str" cm="1">
        <f t="array" ref="K247">IFERROR(INDEX(Design!H$1:H$680,_Formatting!$J164),"")</f>
        <v/>
      </c>
      <c r="L247" s="467" t="str" cm="1">
        <f t="array" ref="L247">IFERROR(INDEX(Design!I$1:I$680,_Formatting!$J164),"")</f>
        <v/>
      </c>
      <c r="M247" s="467" t="str" cm="1">
        <f t="array" ref="M247">IFERROR(INDEX(Design!J$1:J$680,_Formatting!$J164),"")</f>
        <v/>
      </c>
      <c r="N247" s="467" t="str" cm="1">
        <f t="array" ref="N247">IFERROR(INDEX(Design!K$1:K$680,_Formatting!$J164),"")</f>
        <v/>
      </c>
      <c r="O247" s="467" t="str" cm="1">
        <f t="array" ref="O247">IFERROR(INDEX(Design!L$1:L$680,_Formatting!$J164),"")</f>
        <v/>
      </c>
      <c r="P247" s="467" t="str" cm="1">
        <f t="array" ref="P247">IFERROR(INDEX(Design!Q$1:Q$680,_Formatting!$J164),"")</f>
        <v/>
      </c>
    </row>
    <row r="248" spans="3:16" x14ac:dyDescent="0.25">
      <c r="C248" s="467" t="str" cm="1">
        <f t="array" ref="C248">IFERROR(INDEX(Design!B$1:B$680,_Formatting!$J165),"")</f>
        <v/>
      </c>
      <c r="D248" s="467" t="str" cm="1">
        <f t="array" ref="D248">IFERROR(INDEX(Design!C$1:C$680,_Formatting!$J165),"")</f>
        <v/>
      </c>
      <c r="E248" s="467" t="str" cm="1">
        <f t="array" ref="E248">IFERROR(INDEX(Design!D$1:D$680,_Formatting!$J165),"")</f>
        <v/>
      </c>
      <c r="F248" s="467"/>
      <c r="G248" s="482" t="str" cm="1">
        <f t="array" ref="G248">IFERROR(INDEX(Design!E$1:E$680,_Formatting!$J165),"")</f>
        <v/>
      </c>
      <c r="H248" s="467"/>
      <c r="I248" s="467" t="str" cm="1">
        <f t="array" ref="I248">IFERROR(INDEX(Design!F$1:F$680,_Formatting!$J165),"")</f>
        <v/>
      </c>
      <c r="J248" s="467" t="str" cm="1">
        <f t="array" ref="J248">IFERROR(INDEX(Design!G$1:G$680,_Formatting!$J165),"")</f>
        <v/>
      </c>
      <c r="K248" s="483" t="str" cm="1">
        <f t="array" ref="K248">IFERROR(INDEX(Design!H$1:H$680,_Formatting!$J165),"")</f>
        <v/>
      </c>
      <c r="L248" s="467" t="str" cm="1">
        <f t="array" ref="L248">IFERROR(INDEX(Design!I$1:I$680,_Formatting!$J165),"")</f>
        <v/>
      </c>
      <c r="M248" s="467" t="str" cm="1">
        <f t="array" ref="M248">IFERROR(INDEX(Design!J$1:J$680,_Formatting!$J165),"")</f>
        <v/>
      </c>
      <c r="N248" s="467" t="str" cm="1">
        <f t="array" ref="N248">IFERROR(INDEX(Design!K$1:K$680,_Formatting!$J165),"")</f>
        <v/>
      </c>
      <c r="O248" s="467" t="str" cm="1">
        <f t="array" ref="O248">IFERROR(INDEX(Design!L$1:L$680,_Formatting!$J165),"")</f>
        <v/>
      </c>
      <c r="P248" s="467" t="str" cm="1">
        <f t="array" ref="P248">IFERROR(INDEX(Design!Q$1:Q$680,_Formatting!$J165),"")</f>
        <v/>
      </c>
    </row>
    <row r="249" spans="3:16" x14ac:dyDescent="0.25">
      <c r="C249" s="467" t="str" cm="1">
        <f t="array" ref="C249">IFERROR(INDEX(Design!B$1:B$680,_Formatting!$J166),"")</f>
        <v/>
      </c>
      <c r="D249" s="467" t="str" cm="1">
        <f t="array" ref="D249">IFERROR(INDEX(Design!C$1:C$680,_Formatting!$J166),"")</f>
        <v/>
      </c>
      <c r="E249" s="467" t="str" cm="1">
        <f t="array" ref="E249">IFERROR(INDEX(Design!D$1:D$680,_Formatting!$J166),"")</f>
        <v/>
      </c>
      <c r="F249" s="467"/>
      <c r="G249" s="482" t="str" cm="1">
        <f t="array" ref="G249">IFERROR(INDEX(Design!E$1:E$680,_Formatting!$J166),"")</f>
        <v/>
      </c>
      <c r="H249" s="467"/>
      <c r="I249" s="467" t="str" cm="1">
        <f t="array" ref="I249">IFERROR(INDEX(Design!F$1:F$680,_Formatting!$J166),"")</f>
        <v/>
      </c>
      <c r="J249" s="467" t="str" cm="1">
        <f t="array" ref="J249">IFERROR(INDEX(Design!G$1:G$680,_Formatting!$J166),"")</f>
        <v/>
      </c>
      <c r="K249" s="483" t="str" cm="1">
        <f t="array" ref="K249">IFERROR(INDEX(Design!H$1:H$680,_Formatting!$J166),"")</f>
        <v/>
      </c>
      <c r="L249" s="467" t="str" cm="1">
        <f t="array" ref="L249">IFERROR(INDEX(Design!I$1:I$680,_Formatting!$J166),"")</f>
        <v/>
      </c>
      <c r="M249" s="467" t="str" cm="1">
        <f t="array" ref="M249">IFERROR(INDEX(Design!J$1:J$680,_Formatting!$J166),"")</f>
        <v/>
      </c>
      <c r="N249" s="467" t="str" cm="1">
        <f t="array" ref="N249">IFERROR(INDEX(Design!K$1:K$680,_Formatting!$J166),"")</f>
        <v/>
      </c>
      <c r="O249" s="467" t="str" cm="1">
        <f t="array" ref="O249">IFERROR(INDEX(Design!L$1:L$680,_Formatting!$J166),"")</f>
        <v/>
      </c>
      <c r="P249" s="467" t="str" cm="1">
        <f t="array" ref="P249">IFERROR(INDEX(Design!Q$1:Q$680,_Formatting!$J166),"")</f>
        <v/>
      </c>
    </row>
    <row r="250" spans="3:16" x14ac:dyDescent="0.25">
      <c r="C250" s="467" t="str" cm="1">
        <f t="array" ref="C250">IFERROR(INDEX(Design!B$1:B$680,_Formatting!$J167),"")</f>
        <v/>
      </c>
      <c r="D250" s="467" t="str" cm="1">
        <f t="array" ref="D250">IFERROR(INDEX(Design!C$1:C$680,_Formatting!$J167),"")</f>
        <v/>
      </c>
      <c r="E250" s="467" t="str" cm="1">
        <f t="array" ref="E250">IFERROR(INDEX(Design!D$1:D$680,_Formatting!$J167),"")</f>
        <v/>
      </c>
      <c r="F250" s="467"/>
      <c r="G250" s="482" t="str" cm="1">
        <f t="array" ref="G250">IFERROR(INDEX(Design!E$1:E$680,_Formatting!$J167),"")</f>
        <v/>
      </c>
      <c r="H250" s="467"/>
      <c r="I250" s="467" t="str" cm="1">
        <f t="array" ref="I250">IFERROR(INDEX(Design!F$1:F$680,_Formatting!$J167),"")</f>
        <v/>
      </c>
      <c r="J250" s="467" t="str" cm="1">
        <f t="array" ref="J250">IFERROR(INDEX(Design!G$1:G$680,_Formatting!$J167),"")</f>
        <v/>
      </c>
      <c r="K250" s="483" t="str" cm="1">
        <f t="array" ref="K250">IFERROR(INDEX(Design!H$1:H$680,_Formatting!$J167),"")</f>
        <v/>
      </c>
      <c r="L250" s="467" t="str" cm="1">
        <f t="array" ref="L250">IFERROR(INDEX(Design!I$1:I$680,_Formatting!$J167),"")</f>
        <v/>
      </c>
      <c r="M250" s="467" t="str" cm="1">
        <f t="array" ref="M250">IFERROR(INDEX(Design!J$1:J$680,_Formatting!$J167),"")</f>
        <v/>
      </c>
      <c r="N250" s="467" t="str" cm="1">
        <f t="array" ref="N250">IFERROR(INDEX(Design!K$1:K$680,_Formatting!$J167),"")</f>
        <v/>
      </c>
      <c r="O250" s="467" t="str" cm="1">
        <f t="array" ref="O250">IFERROR(INDEX(Design!L$1:L$680,_Formatting!$J167),"")</f>
        <v/>
      </c>
      <c r="P250" s="467" t="str" cm="1">
        <f t="array" ref="P250">IFERROR(INDEX(Design!Q$1:Q$680,_Formatting!$J167),"")</f>
        <v/>
      </c>
    </row>
    <row r="251" spans="3:16" x14ac:dyDescent="0.25">
      <c r="C251" s="467" t="str" cm="1">
        <f t="array" ref="C251">IFERROR(INDEX(Design!B$1:B$680,_Formatting!$J168),"")</f>
        <v/>
      </c>
      <c r="D251" s="467" t="str" cm="1">
        <f t="array" ref="D251">IFERROR(INDEX(Design!C$1:C$680,_Formatting!$J168),"")</f>
        <v/>
      </c>
      <c r="E251" s="467" t="str" cm="1">
        <f t="array" ref="E251">IFERROR(INDEX(Design!D$1:D$680,_Formatting!$J168),"")</f>
        <v/>
      </c>
      <c r="F251" s="467"/>
      <c r="G251" s="482" t="str" cm="1">
        <f t="array" ref="G251">IFERROR(INDEX(Design!E$1:E$680,_Formatting!$J168),"")</f>
        <v/>
      </c>
      <c r="H251" s="467"/>
      <c r="I251" s="467" t="str" cm="1">
        <f t="array" ref="I251">IFERROR(INDEX(Design!F$1:F$680,_Formatting!$J168),"")</f>
        <v/>
      </c>
      <c r="J251" s="467" t="str" cm="1">
        <f t="array" ref="J251">IFERROR(INDEX(Design!G$1:G$680,_Formatting!$J168),"")</f>
        <v/>
      </c>
      <c r="K251" s="483" t="str" cm="1">
        <f t="array" ref="K251">IFERROR(INDEX(Design!H$1:H$680,_Formatting!$J168),"")</f>
        <v/>
      </c>
      <c r="L251" s="467" t="str" cm="1">
        <f t="array" ref="L251">IFERROR(INDEX(Design!I$1:I$680,_Formatting!$J168),"")</f>
        <v/>
      </c>
      <c r="M251" s="467" t="str" cm="1">
        <f t="array" ref="M251">IFERROR(INDEX(Design!J$1:J$680,_Formatting!$J168),"")</f>
        <v/>
      </c>
      <c r="N251" s="467" t="str" cm="1">
        <f t="array" ref="N251">IFERROR(INDEX(Design!K$1:K$680,_Formatting!$J168),"")</f>
        <v/>
      </c>
      <c r="O251" s="467" t="str" cm="1">
        <f t="array" ref="O251">IFERROR(INDEX(Design!L$1:L$680,_Formatting!$J168),"")</f>
        <v/>
      </c>
      <c r="P251" s="467" t="str" cm="1">
        <f t="array" ref="P251">IFERROR(INDEX(Design!Q$1:Q$680,_Formatting!$J168),"")</f>
        <v/>
      </c>
    </row>
    <row r="252" spans="3:16" x14ac:dyDescent="0.25">
      <c r="C252" s="467" t="str" cm="1">
        <f t="array" ref="C252">IFERROR(INDEX(Design!B$1:B$680,_Formatting!$J169),"")</f>
        <v/>
      </c>
      <c r="D252" s="467" t="str" cm="1">
        <f t="array" ref="D252">IFERROR(INDEX(Design!C$1:C$680,_Formatting!$J169),"")</f>
        <v/>
      </c>
      <c r="E252" s="467" t="str" cm="1">
        <f t="array" ref="E252">IFERROR(INDEX(Design!D$1:D$680,_Formatting!$J169),"")</f>
        <v/>
      </c>
      <c r="F252" s="467"/>
      <c r="G252" s="482" t="str" cm="1">
        <f t="array" ref="G252">IFERROR(INDEX(Design!E$1:E$680,_Formatting!$J169),"")</f>
        <v/>
      </c>
      <c r="H252" s="467"/>
      <c r="I252" s="467" t="str" cm="1">
        <f t="array" ref="I252">IFERROR(INDEX(Design!F$1:F$680,_Formatting!$J169),"")</f>
        <v/>
      </c>
      <c r="J252" s="467" t="str" cm="1">
        <f t="array" ref="J252">IFERROR(INDEX(Design!G$1:G$680,_Formatting!$J169),"")</f>
        <v/>
      </c>
      <c r="K252" s="483" t="str" cm="1">
        <f t="array" ref="K252">IFERROR(INDEX(Design!H$1:H$680,_Formatting!$J169),"")</f>
        <v/>
      </c>
      <c r="L252" s="467" t="str" cm="1">
        <f t="array" ref="L252">IFERROR(INDEX(Design!I$1:I$680,_Formatting!$J169),"")</f>
        <v/>
      </c>
      <c r="M252" s="467" t="str" cm="1">
        <f t="array" ref="M252">IFERROR(INDEX(Design!J$1:J$680,_Formatting!$J169),"")</f>
        <v/>
      </c>
      <c r="N252" s="467" t="str" cm="1">
        <f t="array" ref="N252">IFERROR(INDEX(Design!K$1:K$680,_Formatting!$J169),"")</f>
        <v/>
      </c>
      <c r="O252" s="467" t="str" cm="1">
        <f t="array" ref="O252">IFERROR(INDEX(Design!L$1:L$680,_Formatting!$J169),"")</f>
        <v/>
      </c>
      <c r="P252" s="467" t="str" cm="1">
        <f t="array" ref="P252">IFERROR(INDEX(Design!Q$1:Q$680,_Formatting!$J169),"")</f>
        <v/>
      </c>
    </row>
    <row r="253" spans="3:16" x14ac:dyDescent="0.25">
      <c r="C253" s="467" t="str" cm="1">
        <f t="array" ref="C253">IFERROR(INDEX(Design!B$1:B$680,_Formatting!$J170),"")</f>
        <v/>
      </c>
      <c r="D253" s="467" t="str" cm="1">
        <f t="array" ref="D253">IFERROR(INDEX(Design!C$1:C$680,_Formatting!$J170),"")</f>
        <v/>
      </c>
      <c r="E253" s="467" t="str" cm="1">
        <f t="array" ref="E253">IFERROR(INDEX(Design!D$1:D$680,_Formatting!$J170),"")</f>
        <v/>
      </c>
      <c r="F253" s="467"/>
      <c r="G253" s="482" t="str" cm="1">
        <f t="array" ref="G253">IFERROR(INDEX(Design!E$1:E$680,_Formatting!$J170),"")</f>
        <v/>
      </c>
      <c r="H253" s="467"/>
      <c r="I253" s="467" t="str" cm="1">
        <f t="array" ref="I253">IFERROR(INDEX(Design!F$1:F$680,_Formatting!$J170),"")</f>
        <v/>
      </c>
      <c r="J253" s="467" t="str" cm="1">
        <f t="array" ref="J253">IFERROR(INDEX(Design!G$1:G$680,_Formatting!$J170),"")</f>
        <v/>
      </c>
      <c r="K253" s="483" t="str" cm="1">
        <f t="array" ref="K253">IFERROR(INDEX(Design!H$1:H$680,_Formatting!$J170),"")</f>
        <v/>
      </c>
      <c r="L253" s="467" t="str" cm="1">
        <f t="array" ref="L253">IFERROR(INDEX(Design!I$1:I$680,_Formatting!$J170),"")</f>
        <v/>
      </c>
      <c r="M253" s="467" t="str" cm="1">
        <f t="array" ref="M253">IFERROR(INDEX(Design!J$1:J$680,_Formatting!$J170),"")</f>
        <v/>
      </c>
      <c r="N253" s="467" t="str" cm="1">
        <f t="array" ref="N253">IFERROR(INDEX(Design!K$1:K$680,_Formatting!$J170),"")</f>
        <v/>
      </c>
      <c r="O253" s="467" t="str" cm="1">
        <f t="array" ref="O253">IFERROR(INDEX(Design!L$1:L$680,_Formatting!$J170),"")</f>
        <v/>
      </c>
      <c r="P253" s="467" t="str" cm="1">
        <f t="array" ref="P253">IFERROR(INDEX(Design!Q$1:Q$680,_Formatting!$J170),"")</f>
        <v/>
      </c>
    </row>
    <row r="254" spans="3:16" x14ac:dyDescent="0.25">
      <c r="C254" s="467" t="str" cm="1">
        <f t="array" ref="C254">IFERROR(INDEX(Design!B$1:B$680,_Formatting!$J171),"")</f>
        <v/>
      </c>
      <c r="D254" s="467" t="str" cm="1">
        <f t="array" ref="D254">IFERROR(INDEX(Design!C$1:C$680,_Formatting!$J171),"")</f>
        <v/>
      </c>
      <c r="E254" s="467" t="str" cm="1">
        <f t="array" ref="E254">IFERROR(INDEX(Design!D$1:D$680,_Formatting!$J171),"")</f>
        <v/>
      </c>
      <c r="F254" s="467"/>
      <c r="G254" s="482" t="str" cm="1">
        <f t="array" ref="G254">IFERROR(INDEX(Design!E$1:E$680,_Formatting!$J171),"")</f>
        <v/>
      </c>
      <c r="H254" s="467"/>
      <c r="I254" s="467" t="str" cm="1">
        <f t="array" ref="I254">IFERROR(INDEX(Design!F$1:F$680,_Formatting!$J171),"")</f>
        <v/>
      </c>
      <c r="J254" s="467" t="str" cm="1">
        <f t="array" ref="J254">IFERROR(INDEX(Design!G$1:G$680,_Formatting!$J171),"")</f>
        <v/>
      </c>
      <c r="K254" s="483" t="str" cm="1">
        <f t="array" ref="K254">IFERROR(INDEX(Design!H$1:H$680,_Formatting!$J171),"")</f>
        <v/>
      </c>
      <c r="L254" s="467" t="str" cm="1">
        <f t="array" ref="L254">IFERROR(INDEX(Design!I$1:I$680,_Formatting!$J171),"")</f>
        <v/>
      </c>
      <c r="M254" s="467" t="str" cm="1">
        <f t="array" ref="M254">IFERROR(INDEX(Design!J$1:J$680,_Formatting!$J171),"")</f>
        <v/>
      </c>
      <c r="N254" s="467" t="str" cm="1">
        <f t="array" ref="N254">IFERROR(INDEX(Design!K$1:K$680,_Formatting!$J171),"")</f>
        <v/>
      </c>
      <c r="O254" s="467" t="str" cm="1">
        <f t="array" ref="O254">IFERROR(INDEX(Design!L$1:L$680,_Formatting!$J171),"")</f>
        <v/>
      </c>
      <c r="P254" s="467" t="str" cm="1">
        <f t="array" ref="P254">IFERROR(INDEX(Design!Q$1:Q$680,_Formatting!$J171),"")</f>
        <v/>
      </c>
    </row>
    <row r="255" spans="3:16" x14ac:dyDescent="0.25">
      <c r="C255" s="467" t="str" cm="1">
        <f t="array" ref="C255">IFERROR(INDEX(Design!B$1:B$680,_Formatting!$J172),"")</f>
        <v/>
      </c>
      <c r="D255" s="467" t="str" cm="1">
        <f t="array" ref="D255">IFERROR(INDEX(Design!C$1:C$680,_Formatting!$J172),"")</f>
        <v/>
      </c>
      <c r="E255" s="467" t="str" cm="1">
        <f t="array" ref="E255">IFERROR(INDEX(Design!D$1:D$680,_Formatting!$J172),"")</f>
        <v/>
      </c>
      <c r="F255" s="467"/>
      <c r="G255" s="482" t="str" cm="1">
        <f t="array" ref="G255">IFERROR(INDEX(Design!E$1:E$680,_Formatting!$J172),"")</f>
        <v/>
      </c>
      <c r="H255" s="467"/>
      <c r="I255" s="467" t="str" cm="1">
        <f t="array" ref="I255">IFERROR(INDEX(Design!F$1:F$680,_Formatting!$J172),"")</f>
        <v/>
      </c>
      <c r="J255" s="467" t="str" cm="1">
        <f t="array" ref="J255">IFERROR(INDEX(Design!G$1:G$680,_Formatting!$J172),"")</f>
        <v/>
      </c>
      <c r="K255" s="483" t="str" cm="1">
        <f t="array" ref="K255">IFERROR(INDEX(Design!H$1:H$680,_Formatting!$J172),"")</f>
        <v/>
      </c>
      <c r="L255" s="467" t="str" cm="1">
        <f t="array" ref="L255">IFERROR(INDEX(Design!I$1:I$680,_Formatting!$J172),"")</f>
        <v/>
      </c>
      <c r="M255" s="467" t="str" cm="1">
        <f t="array" ref="M255">IFERROR(INDEX(Design!J$1:J$680,_Formatting!$J172),"")</f>
        <v/>
      </c>
      <c r="N255" s="467" t="str" cm="1">
        <f t="array" ref="N255">IFERROR(INDEX(Design!K$1:K$680,_Formatting!$J172),"")</f>
        <v/>
      </c>
      <c r="O255" s="467" t="str" cm="1">
        <f t="array" ref="O255">IFERROR(INDEX(Design!L$1:L$680,_Formatting!$J172),"")</f>
        <v/>
      </c>
      <c r="P255" s="467" t="str" cm="1">
        <f t="array" ref="P255">IFERROR(INDEX(Design!Q$1:Q$680,_Formatting!$J172),"")</f>
        <v/>
      </c>
    </row>
    <row r="256" spans="3:16" x14ac:dyDescent="0.25">
      <c r="C256" s="467" t="str" cm="1">
        <f t="array" ref="C256">IFERROR(INDEX(Design!B$1:B$680,_Formatting!$J173),"")</f>
        <v/>
      </c>
      <c r="D256" s="467" t="str" cm="1">
        <f t="array" ref="D256">IFERROR(INDEX(Design!C$1:C$680,_Formatting!$J173),"")</f>
        <v/>
      </c>
      <c r="E256" s="467" t="str" cm="1">
        <f t="array" ref="E256">IFERROR(INDEX(Design!D$1:D$680,_Formatting!$J173),"")</f>
        <v/>
      </c>
      <c r="F256" s="467"/>
      <c r="G256" s="482" t="str" cm="1">
        <f t="array" ref="G256">IFERROR(INDEX(Design!E$1:E$680,_Formatting!$J173),"")</f>
        <v/>
      </c>
      <c r="H256" s="467"/>
      <c r="I256" s="467" t="str" cm="1">
        <f t="array" ref="I256">IFERROR(INDEX(Design!F$1:F$680,_Formatting!$J173),"")</f>
        <v/>
      </c>
      <c r="J256" s="467" t="str" cm="1">
        <f t="array" ref="J256">IFERROR(INDEX(Design!G$1:G$680,_Formatting!$J173),"")</f>
        <v/>
      </c>
      <c r="K256" s="483" t="str" cm="1">
        <f t="array" ref="K256">IFERROR(INDEX(Design!H$1:H$680,_Formatting!$J173),"")</f>
        <v/>
      </c>
      <c r="L256" s="467" t="str" cm="1">
        <f t="array" ref="L256">IFERROR(INDEX(Design!I$1:I$680,_Formatting!$J173),"")</f>
        <v/>
      </c>
      <c r="M256" s="467" t="str" cm="1">
        <f t="array" ref="M256">IFERROR(INDEX(Design!J$1:J$680,_Formatting!$J173),"")</f>
        <v/>
      </c>
      <c r="N256" s="467" t="str" cm="1">
        <f t="array" ref="N256">IFERROR(INDEX(Design!K$1:K$680,_Formatting!$J173),"")</f>
        <v/>
      </c>
      <c r="O256" s="467" t="str" cm="1">
        <f t="array" ref="O256">IFERROR(INDEX(Design!L$1:L$680,_Formatting!$J173),"")</f>
        <v/>
      </c>
      <c r="P256" s="467" t="str" cm="1">
        <f t="array" ref="P256">IFERROR(INDEX(Design!Q$1:Q$680,_Formatting!$J173),"")</f>
        <v/>
      </c>
    </row>
    <row r="257" spans="3:16" x14ac:dyDescent="0.25">
      <c r="C257" s="467" t="str" cm="1">
        <f t="array" ref="C257">IFERROR(INDEX(Design!B$1:B$680,_Formatting!$J174),"")</f>
        <v/>
      </c>
      <c r="D257" s="467" t="str" cm="1">
        <f t="array" ref="D257">IFERROR(INDEX(Design!C$1:C$680,_Formatting!$J174),"")</f>
        <v/>
      </c>
      <c r="E257" s="467" t="str" cm="1">
        <f t="array" ref="E257">IFERROR(INDEX(Design!D$1:D$680,_Formatting!$J174),"")</f>
        <v/>
      </c>
      <c r="F257" s="467"/>
      <c r="G257" s="482" t="str" cm="1">
        <f t="array" ref="G257">IFERROR(INDEX(Design!E$1:E$680,_Formatting!$J174),"")</f>
        <v/>
      </c>
      <c r="H257" s="467"/>
      <c r="I257" s="467" t="str" cm="1">
        <f t="array" ref="I257">IFERROR(INDEX(Design!F$1:F$680,_Formatting!$J174),"")</f>
        <v/>
      </c>
      <c r="J257" s="467" t="str" cm="1">
        <f t="array" ref="J257">IFERROR(INDEX(Design!G$1:G$680,_Formatting!$J174),"")</f>
        <v/>
      </c>
      <c r="K257" s="483" t="str" cm="1">
        <f t="array" ref="K257">IFERROR(INDEX(Design!H$1:H$680,_Formatting!$J174),"")</f>
        <v/>
      </c>
      <c r="L257" s="467" t="str" cm="1">
        <f t="array" ref="L257">IFERROR(INDEX(Design!I$1:I$680,_Formatting!$J174),"")</f>
        <v/>
      </c>
      <c r="M257" s="467" t="str" cm="1">
        <f t="array" ref="M257">IFERROR(INDEX(Design!J$1:J$680,_Formatting!$J174),"")</f>
        <v/>
      </c>
      <c r="N257" s="467" t="str" cm="1">
        <f t="array" ref="N257">IFERROR(INDEX(Design!K$1:K$680,_Formatting!$J174),"")</f>
        <v/>
      </c>
      <c r="O257" s="467" t="str" cm="1">
        <f t="array" ref="O257">IFERROR(INDEX(Design!L$1:L$680,_Formatting!$J174),"")</f>
        <v/>
      </c>
      <c r="P257" s="467" t="str" cm="1">
        <f t="array" ref="P257">IFERROR(INDEX(Design!Q$1:Q$680,_Formatting!$J174),"")</f>
        <v/>
      </c>
    </row>
    <row r="258" spans="3:16" x14ac:dyDescent="0.25">
      <c r="C258" s="467" t="str" cm="1">
        <f t="array" ref="C258">IFERROR(INDEX(Design!B$1:B$680,_Formatting!$J175),"")</f>
        <v/>
      </c>
      <c r="D258" s="467" t="str" cm="1">
        <f t="array" ref="D258">IFERROR(INDEX(Design!C$1:C$680,_Formatting!$J175),"")</f>
        <v/>
      </c>
      <c r="E258" s="467" t="str" cm="1">
        <f t="array" ref="E258">IFERROR(INDEX(Design!D$1:D$680,_Formatting!$J175),"")</f>
        <v/>
      </c>
      <c r="F258" s="467"/>
      <c r="G258" s="482" t="str" cm="1">
        <f t="array" ref="G258">IFERROR(INDEX(Design!E$1:E$680,_Formatting!$J175),"")</f>
        <v/>
      </c>
      <c r="H258" s="467"/>
      <c r="I258" s="467" t="str" cm="1">
        <f t="array" ref="I258">IFERROR(INDEX(Design!F$1:F$680,_Formatting!$J175),"")</f>
        <v/>
      </c>
      <c r="J258" s="467" t="str" cm="1">
        <f t="array" ref="J258">IFERROR(INDEX(Design!G$1:G$680,_Formatting!$J175),"")</f>
        <v/>
      </c>
      <c r="K258" s="483" t="str" cm="1">
        <f t="array" ref="K258">IFERROR(INDEX(Design!H$1:H$680,_Formatting!$J175),"")</f>
        <v/>
      </c>
      <c r="L258" s="467" t="str" cm="1">
        <f t="array" ref="L258">IFERROR(INDEX(Design!I$1:I$680,_Formatting!$J175),"")</f>
        <v/>
      </c>
      <c r="M258" s="467" t="str" cm="1">
        <f t="array" ref="M258">IFERROR(INDEX(Design!J$1:J$680,_Formatting!$J175),"")</f>
        <v/>
      </c>
      <c r="N258" s="467" t="str" cm="1">
        <f t="array" ref="N258">IFERROR(INDEX(Design!K$1:K$680,_Formatting!$J175),"")</f>
        <v/>
      </c>
      <c r="O258" s="467" t="str" cm="1">
        <f t="array" ref="O258">IFERROR(INDEX(Design!L$1:L$680,_Formatting!$J175),"")</f>
        <v/>
      </c>
      <c r="P258" s="467" t="str" cm="1">
        <f t="array" ref="P258">IFERROR(INDEX(Design!Q$1:Q$680,_Formatting!$J175),"")</f>
        <v/>
      </c>
    </row>
    <row r="259" spans="3:16" x14ac:dyDescent="0.25">
      <c r="C259" s="467" t="str" cm="1">
        <f t="array" ref="C259">IFERROR(INDEX(Design!B$1:B$680,_Formatting!$J176),"")</f>
        <v/>
      </c>
      <c r="D259" s="467" t="str" cm="1">
        <f t="array" ref="D259">IFERROR(INDEX(Design!C$1:C$680,_Formatting!$J176),"")</f>
        <v/>
      </c>
      <c r="E259" s="467" t="str" cm="1">
        <f t="array" ref="E259">IFERROR(INDEX(Design!D$1:D$680,_Formatting!$J176),"")</f>
        <v/>
      </c>
      <c r="F259" s="467"/>
      <c r="G259" s="482" t="str" cm="1">
        <f t="array" ref="G259">IFERROR(INDEX(Design!E$1:E$680,_Formatting!$J176),"")</f>
        <v/>
      </c>
      <c r="H259" s="467"/>
      <c r="I259" s="467" t="str" cm="1">
        <f t="array" ref="I259">IFERROR(INDEX(Design!F$1:F$680,_Formatting!$J176),"")</f>
        <v/>
      </c>
      <c r="J259" s="467" t="str" cm="1">
        <f t="array" ref="J259">IFERROR(INDEX(Design!G$1:G$680,_Formatting!$J176),"")</f>
        <v/>
      </c>
      <c r="K259" s="483" t="str" cm="1">
        <f t="array" ref="K259">IFERROR(INDEX(Design!H$1:H$680,_Formatting!$J176),"")</f>
        <v/>
      </c>
      <c r="L259" s="467" t="str" cm="1">
        <f t="array" ref="L259">IFERROR(INDEX(Design!I$1:I$680,_Formatting!$J176),"")</f>
        <v/>
      </c>
      <c r="M259" s="467" t="str" cm="1">
        <f t="array" ref="M259">IFERROR(INDEX(Design!J$1:J$680,_Formatting!$J176),"")</f>
        <v/>
      </c>
      <c r="N259" s="467" t="str" cm="1">
        <f t="array" ref="N259">IFERROR(INDEX(Design!K$1:K$680,_Formatting!$J176),"")</f>
        <v/>
      </c>
      <c r="O259" s="467" t="str" cm="1">
        <f t="array" ref="O259">IFERROR(INDEX(Design!L$1:L$680,_Formatting!$J176),"")</f>
        <v/>
      </c>
      <c r="P259" s="467" t="str" cm="1">
        <f t="array" ref="P259">IFERROR(INDEX(Design!Q$1:Q$680,_Formatting!$J176),"")</f>
        <v/>
      </c>
    </row>
    <row r="260" spans="3:16" x14ac:dyDescent="0.25">
      <c r="C260" s="467" t="str" cm="1">
        <f t="array" ref="C260">IFERROR(INDEX(Design!B$1:B$680,_Formatting!$J177),"")</f>
        <v/>
      </c>
      <c r="D260" s="467" t="str" cm="1">
        <f t="array" ref="D260">IFERROR(INDEX(Design!C$1:C$680,_Formatting!$J177),"")</f>
        <v/>
      </c>
      <c r="E260" s="467" t="str" cm="1">
        <f t="array" ref="E260">IFERROR(INDEX(Design!D$1:D$680,_Formatting!$J177),"")</f>
        <v/>
      </c>
      <c r="F260" s="467"/>
      <c r="G260" s="482" t="str" cm="1">
        <f t="array" ref="G260">IFERROR(INDEX(Design!E$1:E$680,_Formatting!$J177),"")</f>
        <v/>
      </c>
      <c r="H260" s="467"/>
      <c r="I260" s="467" t="str" cm="1">
        <f t="array" ref="I260">IFERROR(INDEX(Design!F$1:F$680,_Formatting!$J177),"")</f>
        <v/>
      </c>
      <c r="J260" s="467" t="str" cm="1">
        <f t="array" ref="J260">IFERROR(INDEX(Design!G$1:G$680,_Formatting!$J177),"")</f>
        <v/>
      </c>
      <c r="K260" s="483" t="str" cm="1">
        <f t="array" ref="K260">IFERROR(INDEX(Design!H$1:H$680,_Formatting!$J177),"")</f>
        <v/>
      </c>
      <c r="L260" s="467" t="str" cm="1">
        <f t="array" ref="L260">IFERROR(INDEX(Design!I$1:I$680,_Formatting!$J177),"")</f>
        <v/>
      </c>
      <c r="M260" s="467" t="str" cm="1">
        <f t="array" ref="M260">IFERROR(INDEX(Design!J$1:J$680,_Formatting!$J177),"")</f>
        <v/>
      </c>
      <c r="N260" s="467" t="str" cm="1">
        <f t="array" ref="N260">IFERROR(INDEX(Design!K$1:K$680,_Formatting!$J177),"")</f>
        <v/>
      </c>
      <c r="O260" s="467" t="str" cm="1">
        <f t="array" ref="O260">IFERROR(INDEX(Design!L$1:L$680,_Formatting!$J177),"")</f>
        <v/>
      </c>
      <c r="P260" s="467" t="str" cm="1">
        <f t="array" ref="P260">IFERROR(INDEX(Design!Q$1:Q$680,_Formatting!$J177),"")</f>
        <v/>
      </c>
    </row>
    <row r="261" spans="3:16" x14ac:dyDescent="0.25">
      <c r="C261" s="467" t="str" cm="1">
        <f t="array" ref="C261">IFERROR(INDEX(Design!B$1:B$680,_Formatting!$J178),"")</f>
        <v/>
      </c>
      <c r="D261" s="467" t="str" cm="1">
        <f t="array" ref="D261">IFERROR(INDEX(Design!C$1:C$680,_Formatting!$J178),"")</f>
        <v/>
      </c>
      <c r="E261" s="467" t="str" cm="1">
        <f t="array" ref="E261">IFERROR(INDEX(Design!D$1:D$680,_Formatting!$J178),"")</f>
        <v/>
      </c>
      <c r="F261" s="467"/>
      <c r="G261" s="482" t="str" cm="1">
        <f t="array" ref="G261">IFERROR(INDEX(Design!E$1:E$680,_Formatting!$J178),"")</f>
        <v/>
      </c>
      <c r="H261" s="467"/>
      <c r="I261" s="467" t="str" cm="1">
        <f t="array" ref="I261">IFERROR(INDEX(Design!F$1:F$680,_Formatting!$J178),"")</f>
        <v/>
      </c>
      <c r="J261" s="467" t="str" cm="1">
        <f t="array" ref="J261">IFERROR(INDEX(Design!G$1:G$680,_Formatting!$J178),"")</f>
        <v/>
      </c>
      <c r="K261" s="483" t="str" cm="1">
        <f t="array" ref="K261">IFERROR(INDEX(Design!H$1:H$680,_Formatting!$J178),"")</f>
        <v/>
      </c>
      <c r="L261" s="467" t="str" cm="1">
        <f t="array" ref="L261">IFERROR(INDEX(Design!I$1:I$680,_Formatting!$J178),"")</f>
        <v/>
      </c>
      <c r="M261" s="467" t="str" cm="1">
        <f t="array" ref="M261">IFERROR(INDEX(Design!J$1:J$680,_Formatting!$J178),"")</f>
        <v/>
      </c>
      <c r="N261" s="467" t="str" cm="1">
        <f t="array" ref="N261">IFERROR(INDEX(Design!K$1:K$680,_Formatting!$J178),"")</f>
        <v/>
      </c>
      <c r="O261" s="467" t="str" cm="1">
        <f t="array" ref="O261">IFERROR(INDEX(Design!L$1:L$680,_Formatting!$J178),"")</f>
        <v/>
      </c>
      <c r="P261" s="467" t="str" cm="1">
        <f t="array" ref="P261">IFERROR(INDEX(Design!Q$1:Q$680,_Formatting!$J178),"")</f>
        <v/>
      </c>
    </row>
    <row r="262" spans="3:16" x14ac:dyDescent="0.25">
      <c r="C262" s="467" t="str" cm="1">
        <f t="array" ref="C262">IFERROR(INDEX(Design!B$1:B$680,_Formatting!$J179),"")</f>
        <v/>
      </c>
      <c r="D262" s="467" t="str" cm="1">
        <f t="array" ref="D262">IFERROR(INDEX(Design!C$1:C$680,_Formatting!$J179),"")</f>
        <v/>
      </c>
      <c r="E262" s="467" t="str" cm="1">
        <f t="array" ref="E262">IFERROR(INDEX(Design!D$1:D$680,_Formatting!$J179),"")</f>
        <v/>
      </c>
      <c r="F262" s="467"/>
      <c r="G262" s="482" t="str" cm="1">
        <f t="array" ref="G262">IFERROR(INDEX(Design!E$1:E$680,_Formatting!$J179),"")</f>
        <v/>
      </c>
      <c r="H262" s="467"/>
      <c r="I262" s="467" t="str" cm="1">
        <f t="array" ref="I262">IFERROR(INDEX(Design!F$1:F$680,_Formatting!$J179),"")</f>
        <v/>
      </c>
      <c r="J262" s="467" t="str" cm="1">
        <f t="array" ref="J262">IFERROR(INDEX(Design!G$1:G$680,_Formatting!$J179),"")</f>
        <v/>
      </c>
      <c r="K262" s="483" t="str" cm="1">
        <f t="array" ref="K262">IFERROR(INDEX(Design!H$1:H$680,_Formatting!$J179),"")</f>
        <v/>
      </c>
      <c r="L262" s="467" t="str" cm="1">
        <f t="array" ref="L262">IFERROR(INDEX(Design!I$1:I$680,_Formatting!$J179),"")</f>
        <v/>
      </c>
      <c r="M262" s="467" t="str" cm="1">
        <f t="array" ref="M262">IFERROR(INDEX(Design!J$1:J$680,_Formatting!$J179),"")</f>
        <v/>
      </c>
      <c r="N262" s="467" t="str" cm="1">
        <f t="array" ref="N262">IFERROR(INDEX(Design!K$1:K$680,_Formatting!$J179),"")</f>
        <v/>
      </c>
      <c r="O262" s="467" t="str" cm="1">
        <f t="array" ref="O262">IFERROR(INDEX(Design!L$1:L$680,_Formatting!$J179),"")</f>
        <v/>
      </c>
      <c r="P262" s="467" t="str" cm="1">
        <f t="array" ref="P262">IFERROR(INDEX(Design!Q$1:Q$680,_Formatting!$J179),"")</f>
        <v/>
      </c>
    </row>
    <row r="263" spans="3:16" x14ac:dyDescent="0.25">
      <c r="C263" s="467" t="str" cm="1">
        <f t="array" ref="C263">IFERROR(INDEX(Design!B$1:B$680,_Formatting!$J180),"")</f>
        <v/>
      </c>
      <c r="D263" s="467" t="str" cm="1">
        <f t="array" ref="D263">IFERROR(INDEX(Design!C$1:C$680,_Formatting!$J180),"")</f>
        <v/>
      </c>
      <c r="E263" s="467" t="str" cm="1">
        <f t="array" ref="E263">IFERROR(INDEX(Design!D$1:D$680,_Formatting!$J180),"")</f>
        <v/>
      </c>
      <c r="F263" s="467"/>
      <c r="G263" s="482" t="str" cm="1">
        <f t="array" ref="G263">IFERROR(INDEX(Design!E$1:E$680,_Formatting!$J180),"")</f>
        <v/>
      </c>
      <c r="H263" s="467"/>
      <c r="I263" s="467" t="str" cm="1">
        <f t="array" ref="I263">IFERROR(INDEX(Design!F$1:F$680,_Formatting!$J180),"")</f>
        <v/>
      </c>
      <c r="J263" s="467" t="str" cm="1">
        <f t="array" ref="J263">IFERROR(INDEX(Design!G$1:G$680,_Formatting!$J180),"")</f>
        <v/>
      </c>
      <c r="K263" s="483" t="str" cm="1">
        <f t="array" ref="K263">IFERROR(INDEX(Design!H$1:H$680,_Formatting!$J180),"")</f>
        <v/>
      </c>
      <c r="L263" s="467" t="str" cm="1">
        <f t="array" ref="L263">IFERROR(INDEX(Design!I$1:I$680,_Formatting!$J180),"")</f>
        <v/>
      </c>
      <c r="M263" s="467" t="str" cm="1">
        <f t="array" ref="M263">IFERROR(INDEX(Design!J$1:J$680,_Formatting!$J180),"")</f>
        <v/>
      </c>
      <c r="N263" s="467" t="str" cm="1">
        <f t="array" ref="N263">IFERROR(INDEX(Design!K$1:K$680,_Formatting!$J180),"")</f>
        <v/>
      </c>
      <c r="O263" s="467" t="str" cm="1">
        <f t="array" ref="O263">IFERROR(INDEX(Design!L$1:L$680,_Formatting!$J180),"")</f>
        <v/>
      </c>
      <c r="P263" s="467" t="str" cm="1">
        <f t="array" ref="P263">IFERROR(INDEX(Design!Q$1:Q$680,_Formatting!$J180),"")</f>
        <v/>
      </c>
    </row>
    <row r="264" spans="3:16" x14ac:dyDescent="0.25">
      <c r="C264" s="467" t="str" cm="1">
        <f t="array" ref="C264">IFERROR(INDEX(Design!B$1:B$680,_Formatting!$J181),"")</f>
        <v/>
      </c>
      <c r="D264" s="467" t="str" cm="1">
        <f t="array" ref="D264">IFERROR(INDEX(Design!C$1:C$680,_Formatting!$J181),"")</f>
        <v/>
      </c>
      <c r="E264" s="467" t="str" cm="1">
        <f t="array" ref="E264">IFERROR(INDEX(Design!D$1:D$680,_Formatting!$J181),"")</f>
        <v/>
      </c>
      <c r="F264" s="467"/>
      <c r="G264" s="482" t="str" cm="1">
        <f t="array" ref="G264">IFERROR(INDEX(Design!E$1:E$680,_Formatting!$J181),"")</f>
        <v/>
      </c>
      <c r="H264" s="467"/>
      <c r="I264" s="467" t="str" cm="1">
        <f t="array" ref="I264">IFERROR(INDEX(Design!F$1:F$680,_Formatting!$J181),"")</f>
        <v/>
      </c>
      <c r="J264" s="467" t="str" cm="1">
        <f t="array" ref="J264">IFERROR(INDEX(Design!G$1:G$680,_Formatting!$J181),"")</f>
        <v/>
      </c>
      <c r="K264" s="483" t="str" cm="1">
        <f t="array" ref="K264">IFERROR(INDEX(Design!H$1:H$680,_Formatting!$J181),"")</f>
        <v/>
      </c>
      <c r="L264" s="467" t="str" cm="1">
        <f t="array" ref="L264">IFERROR(INDEX(Design!I$1:I$680,_Formatting!$J181),"")</f>
        <v/>
      </c>
      <c r="M264" s="467" t="str" cm="1">
        <f t="array" ref="M264">IFERROR(INDEX(Design!J$1:J$680,_Formatting!$J181),"")</f>
        <v/>
      </c>
      <c r="N264" s="467" t="str" cm="1">
        <f t="array" ref="N264">IFERROR(INDEX(Design!K$1:K$680,_Formatting!$J181),"")</f>
        <v/>
      </c>
      <c r="O264" s="467" t="str" cm="1">
        <f t="array" ref="O264">IFERROR(INDEX(Design!L$1:L$680,_Formatting!$J181),"")</f>
        <v/>
      </c>
      <c r="P264" s="467" t="str" cm="1">
        <f t="array" ref="P264">IFERROR(INDEX(Design!Q$1:Q$680,_Formatting!$J181),"")</f>
        <v/>
      </c>
    </row>
    <row r="265" spans="3:16" x14ac:dyDescent="0.25">
      <c r="C265" s="467" t="str" cm="1">
        <f t="array" ref="C265">IFERROR(INDEX(Design!B$1:B$680,_Formatting!$J182),"")</f>
        <v/>
      </c>
      <c r="D265" s="467" t="str" cm="1">
        <f t="array" ref="D265">IFERROR(INDEX(Design!C$1:C$680,_Formatting!$J182),"")</f>
        <v/>
      </c>
      <c r="E265" s="467" t="str" cm="1">
        <f t="array" ref="E265">IFERROR(INDEX(Design!D$1:D$680,_Formatting!$J182),"")</f>
        <v/>
      </c>
      <c r="F265" s="467"/>
      <c r="G265" s="482" t="str" cm="1">
        <f t="array" ref="G265">IFERROR(INDEX(Design!E$1:E$680,_Formatting!$J182),"")</f>
        <v/>
      </c>
      <c r="H265" s="467"/>
      <c r="I265" s="467" t="str" cm="1">
        <f t="array" ref="I265">IFERROR(INDEX(Design!F$1:F$680,_Formatting!$J182),"")</f>
        <v/>
      </c>
      <c r="J265" s="467" t="str" cm="1">
        <f t="array" ref="J265">IFERROR(INDEX(Design!G$1:G$680,_Formatting!$J182),"")</f>
        <v/>
      </c>
      <c r="K265" s="483" t="str" cm="1">
        <f t="array" ref="K265">IFERROR(INDEX(Design!H$1:H$680,_Formatting!$J182),"")</f>
        <v/>
      </c>
      <c r="L265" s="467" t="str" cm="1">
        <f t="array" ref="L265">IFERROR(INDEX(Design!I$1:I$680,_Formatting!$J182),"")</f>
        <v/>
      </c>
      <c r="M265" s="467" t="str" cm="1">
        <f t="array" ref="M265">IFERROR(INDEX(Design!J$1:J$680,_Formatting!$J182),"")</f>
        <v/>
      </c>
      <c r="N265" s="467" t="str" cm="1">
        <f t="array" ref="N265">IFERROR(INDEX(Design!K$1:K$680,_Formatting!$J182),"")</f>
        <v/>
      </c>
      <c r="O265" s="467" t="str" cm="1">
        <f t="array" ref="O265">IFERROR(INDEX(Design!L$1:L$680,_Formatting!$J182),"")</f>
        <v/>
      </c>
      <c r="P265" s="467" t="str" cm="1">
        <f t="array" ref="P265">IFERROR(INDEX(Design!Q$1:Q$680,_Formatting!$J182),"")</f>
        <v/>
      </c>
    </row>
    <row r="266" spans="3:16" x14ac:dyDescent="0.25">
      <c r="C266" s="467" t="str" cm="1">
        <f t="array" ref="C266">IFERROR(INDEX(Design!B$1:B$680,_Formatting!$J183),"")</f>
        <v/>
      </c>
      <c r="D266" s="467" t="str" cm="1">
        <f t="array" ref="D266">IFERROR(INDEX(Design!C$1:C$680,_Formatting!$J183),"")</f>
        <v/>
      </c>
      <c r="E266" s="467" t="str" cm="1">
        <f t="array" ref="E266">IFERROR(INDEX(Design!D$1:D$680,_Formatting!$J183),"")</f>
        <v/>
      </c>
      <c r="F266" s="467"/>
      <c r="G266" s="482" t="str" cm="1">
        <f t="array" ref="G266">IFERROR(INDEX(Design!E$1:E$680,_Formatting!$J183),"")</f>
        <v/>
      </c>
      <c r="H266" s="467"/>
      <c r="I266" s="467" t="str" cm="1">
        <f t="array" ref="I266">IFERROR(INDEX(Design!F$1:F$680,_Formatting!$J183),"")</f>
        <v/>
      </c>
      <c r="J266" s="467" t="str" cm="1">
        <f t="array" ref="J266">IFERROR(INDEX(Design!G$1:G$680,_Formatting!$J183),"")</f>
        <v/>
      </c>
      <c r="K266" s="483" t="str" cm="1">
        <f t="array" ref="K266">IFERROR(INDEX(Design!H$1:H$680,_Formatting!$J183),"")</f>
        <v/>
      </c>
      <c r="L266" s="467" t="str" cm="1">
        <f t="array" ref="L266">IFERROR(INDEX(Design!I$1:I$680,_Formatting!$J183),"")</f>
        <v/>
      </c>
      <c r="M266" s="467" t="str" cm="1">
        <f t="array" ref="M266">IFERROR(INDEX(Design!J$1:J$680,_Formatting!$J183),"")</f>
        <v/>
      </c>
      <c r="N266" s="467" t="str" cm="1">
        <f t="array" ref="N266">IFERROR(INDEX(Design!K$1:K$680,_Formatting!$J183),"")</f>
        <v/>
      </c>
      <c r="O266" s="467" t="str" cm="1">
        <f t="array" ref="O266">IFERROR(INDEX(Design!L$1:L$680,_Formatting!$J183),"")</f>
        <v/>
      </c>
      <c r="P266" s="467" t="str" cm="1">
        <f t="array" ref="P266">IFERROR(INDEX(Design!Q$1:Q$680,_Formatting!$J183),"")</f>
        <v/>
      </c>
    </row>
    <row r="267" spans="3:16" x14ac:dyDescent="0.25">
      <c r="C267" s="467" t="str" cm="1">
        <f t="array" ref="C267">IFERROR(INDEX(Design!B$1:B$680,_Formatting!$J184),"")</f>
        <v/>
      </c>
      <c r="D267" s="467" t="str" cm="1">
        <f t="array" ref="D267">IFERROR(INDEX(Design!C$1:C$680,_Formatting!$J184),"")</f>
        <v/>
      </c>
      <c r="E267" s="467" t="str" cm="1">
        <f t="array" ref="E267">IFERROR(INDEX(Design!D$1:D$680,_Formatting!$J184),"")</f>
        <v/>
      </c>
      <c r="F267" s="467"/>
      <c r="G267" s="482" t="str" cm="1">
        <f t="array" ref="G267">IFERROR(INDEX(Design!E$1:E$680,_Formatting!$J184),"")</f>
        <v/>
      </c>
      <c r="H267" s="467"/>
      <c r="I267" s="467" t="str" cm="1">
        <f t="array" ref="I267">IFERROR(INDEX(Design!F$1:F$680,_Formatting!$J184),"")</f>
        <v/>
      </c>
      <c r="J267" s="467" t="str" cm="1">
        <f t="array" ref="J267">IFERROR(INDEX(Design!G$1:G$680,_Formatting!$J184),"")</f>
        <v/>
      </c>
      <c r="K267" s="483" t="str" cm="1">
        <f t="array" ref="K267">IFERROR(INDEX(Design!H$1:H$680,_Formatting!$J184),"")</f>
        <v/>
      </c>
      <c r="L267" s="467" t="str" cm="1">
        <f t="array" ref="L267">IFERROR(INDEX(Design!I$1:I$680,_Formatting!$J184),"")</f>
        <v/>
      </c>
      <c r="M267" s="467" t="str" cm="1">
        <f t="array" ref="M267">IFERROR(INDEX(Design!J$1:J$680,_Formatting!$J184),"")</f>
        <v/>
      </c>
      <c r="N267" s="467" t="str" cm="1">
        <f t="array" ref="N267">IFERROR(INDEX(Design!K$1:K$680,_Formatting!$J184),"")</f>
        <v/>
      </c>
      <c r="O267" s="467" t="str" cm="1">
        <f t="array" ref="O267">IFERROR(INDEX(Design!L$1:L$680,_Formatting!$J184),"")</f>
        <v/>
      </c>
      <c r="P267" s="467" t="str" cm="1">
        <f t="array" ref="P267">IFERROR(INDEX(Design!Q$1:Q$680,_Formatting!$J184),"")</f>
        <v/>
      </c>
    </row>
    <row r="268" spans="3:16" x14ac:dyDescent="0.25">
      <c r="C268" s="467" t="str" cm="1">
        <f t="array" ref="C268">IFERROR(INDEX(Design!B$1:B$680,_Formatting!$J185),"")</f>
        <v/>
      </c>
      <c r="D268" s="467" t="str" cm="1">
        <f t="array" ref="D268">IFERROR(INDEX(Design!C$1:C$680,_Formatting!$J185),"")</f>
        <v/>
      </c>
      <c r="E268" s="467" t="str" cm="1">
        <f t="array" ref="E268">IFERROR(INDEX(Design!D$1:D$680,_Formatting!$J185),"")</f>
        <v/>
      </c>
      <c r="F268" s="467"/>
      <c r="G268" s="482" t="str" cm="1">
        <f t="array" ref="G268">IFERROR(INDEX(Design!E$1:E$680,_Formatting!$J185),"")</f>
        <v/>
      </c>
      <c r="H268" s="467"/>
      <c r="I268" s="467" t="str" cm="1">
        <f t="array" ref="I268">IFERROR(INDEX(Design!F$1:F$680,_Formatting!$J185),"")</f>
        <v/>
      </c>
      <c r="J268" s="467" t="str" cm="1">
        <f t="array" ref="J268">IFERROR(INDEX(Design!G$1:G$680,_Formatting!$J185),"")</f>
        <v/>
      </c>
      <c r="K268" s="483" t="str" cm="1">
        <f t="array" ref="K268">IFERROR(INDEX(Design!H$1:H$680,_Formatting!$J185),"")</f>
        <v/>
      </c>
      <c r="L268" s="467" t="str" cm="1">
        <f t="array" ref="L268">IFERROR(INDEX(Design!I$1:I$680,_Formatting!$J185),"")</f>
        <v/>
      </c>
      <c r="M268" s="467" t="str" cm="1">
        <f t="array" ref="M268">IFERROR(INDEX(Design!J$1:J$680,_Formatting!$J185),"")</f>
        <v/>
      </c>
      <c r="N268" s="467" t="str" cm="1">
        <f t="array" ref="N268">IFERROR(INDEX(Design!K$1:K$680,_Formatting!$J185),"")</f>
        <v/>
      </c>
      <c r="O268" s="467" t="str" cm="1">
        <f t="array" ref="O268">IFERROR(INDEX(Design!L$1:L$680,_Formatting!$J185),"")</f>
        <v/>
      </c>
      <c r="P268" s="467" t="str" cm="1">
        <f t="array" ref="P268">IFERROR(INDEX(Design!Q$1:Q$680,_Formatting!$J185),"")</f>
        <v/>
      </c>
    </row>
    <row r="269" spans="3:16" x14ac:dyDescent="0.25">
      <c r="C269" s="467" t="str" cm="1">
        <f t="array" ref="C269">IFERROR(INDEX(Design!B$1:B$680,_Formatting!$J186),"")</f>
        <v/>
      </c>
      <c r="D269" s="467" t="str" cm="1">
        <f t="array" ref="D269">IFERROR(INDEX(Design!C$1:C$680,_Formatting!$J186),"")</f>
        <v/>
      </c>
      <c r="E269" s="467" t="str" cm="1">
        <f t="array" ref="E269">IFERROR(INDEX(Design!D$1:D$680,_Formatting!$J186),"")</f>
        <v/>
      </c>
      <c r="F269" s="467"/>
      <c r="G269" s="482" t="str" cm="1">
        <f t="array" ref="G269">IFERROR(INDEX(Design!E$1:E$680,_Formatting!$J186),"")</f>
        <v/>
      </c>
      <c r="H269" s="467"/>
      <c r="I269" s="467" t="str" cm="1">
        <f t="array" ref="I269">IFERROR(INDEX(Design!F$1:F$680,_Formatting!$J186),"")</f>
        <v/>
      </c>
      <c r="J269" s="467" t="str" cm="1">
        <f t="array" ref="J269">IFERROR(INDEX(Design!G$1:G$680,_Formatting!$J186),"")</f>
        <v/>
      </c>
      <c r="K269" s="483" t="str" cm="1">
        <f t="array" ref="K269">IFERROR(INDEX(Design!H$1:H$680,_Formatting!$J186),"")</f>
        <v/>
      </c>
      <c r="L269" s="467" t="str" cm="1">
        <f t="array" ref="L269">IFERROR(INDEX(Design!I$1:I$680,_Formatting!$J186),"")</f>
        <v/>
      </c>
      <c r="M269" s="467" t="str" cm="1">
        <f t="array" ref="M269">IFERROR(INDEX(Design!J$1:J$680,_Formatting!$J186),"")</f>
        <v/>
      </c>
      <c r="N269" s="467" t="str" cm="1">
        <f t="array" ref="N269">IFERROR(INDEX(Design!K$1:K$680,_Formatting!$J186),"")</f>
        <v/>
      </c>
      <c r="O269" s="467" t="str" cm="1">
        <f t="array" ref="O269">IFERROR(INDEX(Design!L$1:L$680,_Formatting!$J186),"")</f>
        <v/>
      </c>
      <c r="P269" s="467" t="str" cm="1">
        <f t="array" ref="P269">IFERROR(INDEX(Design!Q$1:Q$680,_Formatting!$J186),"")</f>
        <v/>
      </c>
    </row>
    <row r="270" spans="3:16" x14ac:dyDescent="0.25">
      <c r="C270" s="467" t="str" cm="1">
        <f t="array" ref="C270">IFERROR(INDEX(Design!B$1:B$680,_Formatting!$J187),"")</f>
        <v/>
      </c>
      <c r="D270" s="467" t="str" cm="1">
        <f t="array" ref="D270">IFERROR(INDEX(Design!C$1:C$680,_Formatting!$J187),"")</f>
        <v/>
      </c>
      <c r="E270" s="467" t="str" cm="1">
        <f t="array" ref="E270">IFERROR(INDEX(Design!D$1:D$680,_Formatting!$J187),"")</f>
        <v/>
      </c>
      <c r="F270" s="467"/>
      <c r="G270" s="482" t="str" cm="1">
        <f t="array" ref="G270">IFERROR(INDEX(Design!E$1:E$680,_Formatting!$J187),"")</f>
        <v/>
      </c>
      <c r="H270" s="467"/>
      <c r="I270" s="467" t="str" cm="1">
        <f t="array" ref="I270">IFERROR(INDEX(Design!F$1:F$680,_Formatting!$J187),"")</f>
        <v/>
      </c>
      <c r="J270" s="467" t="str" cm="1">
        <f t="array" ref="J270">IFERROR(INDEX(Design!G$1:G$680,_Formatting!$J187),"")</f>
        <v/>
      </c>
      <c r="K270" s="483" t="str" cm="1">
        <f t="array" ref="K270">IFERROR(INDEX(Design!H$1:H$680,_Formatting!$J187),"")</f>
        <v/>
      </c>
      <c r="L270" s="467" t="str" cm="1">
        <f t="array" ref="L270">IFERROR(INDEX(Design!I$1:I$680,_Formatting!$J187),"")</f>
        <v/>
      </c>
      <c r="M270" s="467" t="str" cm="1">
        <f t="array" ref="M270">IFERROR(INDEX(Design!J$1:J$680,_Formatting!$J187),"")</f>
        <v/>
      </c>
      <c r="N270" s="467" t="str" cm="1">
        <f t="array" ref="N270">IFERROR(INDEX(Design!K$1:K$680,_Formatting!$J187),"")</f>
        <v/>
      </c>
      <c r="O270" s="467" t="str" cm="1">
        <f t="array" ref="O270">IFERROR(INDEX(Design!L$1:L$680,_Formatting!$J187),"")</f>
        <v/>
      </c>
      <c r="P270" s="467" t="str" cm="1">
        <f t="array" ref="P270">IFERROR(INDEX(Design!Q$1:Q$680,_Formatting!$J187),"")</f>
        <v/>
      </c>
    </row>
    <row r="271" spans="3:16" x14ac:dyDescent="0.25">
      <c r="C271" s="467" t="str" cm="1">
        <f t="array" ref="C271">IFERROR(INDEX(Design!B$1:B$680,_Formatting!$J188),"")</f>
        <v/>
      </c>
      <c r="D271" s="467" t="str" cm="1">
        <f t="array" ref="D271">IFERROR(INDEX(Design!C$1:C$680,_Formatting!$J188),"")</f>
        <v/>
      </c>
      <c r="E271" s="467" t="str" cm="1">
        <f t="array" ref="E271">IFERROR(INDEX(Design!D$1:D$680,_Formatting!$J188),"")</f>
        <v/>
      </c>
      <c r="F271" s="467"/>
      <c r="G271" s="482" t="str" cm="1">
        <f t="array" ref="G271">IFERROR(INDEX(Design!E$1:E$680,_Formatting!$J188),"")</f>
        <v/>
      </c>
      <c r="H271" s="467"/>
      <c r="I271" s="467" t="str" cm="1">
        <f t="array" ref="I271">IFERROR(INDEX(Design!F$1:F$680,_Formatting!$J188),"")</f>
        <v/>
      </c>
      <c r="J271" s="467" t="str" cm="1">
        <f t="array" ref="J271">IFERROR(INDEX(Design!G$1:G$680,_Formatting!$J188),"")</f>
        <v/>
      </c>
      <c r="K271" s="483" t="str" cm="1">
        <f t="array" ref="K271">IFERROR(INDEX(Design!H$1:H$680,_Formatting!$J188),"")</f>
        <v/>
      </c>
      <c r="L271" s="467" t="str" cm="1">
        <f t="array" ref="L271">IFERROR(INDEX(Design!I$1:I$680,_Formatting!$J188),"")</f>
        <v/>
      </c>
      <c r="M271" s="467" t="str" cm="1">
        <f t="array" ref="M271">IFERROR(INDEX(Design!J$1:J$680,_Formatting!$J188),"")</f>
        <v/>
      </c>
      <c r="N271" s="467" t="str" cm="1">
        <f t="array" ref="N271">IFERROR(INDEX(Design!K$1:K$680,_Formatting!$J188),"")</f>
        <v/>
      </c>
      <c r="O271" s="467" t="str" cm="1">
        <f t="array" ref="O271">IFERROR(INDEX(Design!L$1:L$680,_Formatting!$J188),"")</f>
        <v/>
      </c>
      <c r="P271" s="467" t="str" cm="1">
        <f t="array" ref="P271">IFERROR(INDEX(Design!Q$1:Q$680,_Formatting!$J188),"")</f>
        <v/>
      </c>
    </row>
    <row r="272" spans="3:16" x14ac:dyDescent="0.25">
      <c r="C272" s="467" t="str" cm="1">
        <f t="array" ref="C272">IFERROR(INDEX(Design!B$1:B$680,_Formatting!$J189),"")</f>
        <v/>
      </c>
      <c r="D272" s="467" t="str" cm="1">
        <f t="array" ref="D272">IFERROR(INDEX(Design!C$1:C$680,_Formatting!$J189),"")</f>
        <v/>
      </c>
      <c r="E272" s="467" t="str" cm="1">
        <f t="array" ref="E272">IFERROR(INDEX(Design!D$1:D$680,_Formatting!$J189),"")</f>
        <v/>
      </c>
      <c r="F272" s="467"/>
      <c r="G272" s="482" t="str" cm="1">
        <f t="array" ref="G272">IFERROR(INDEX(Design!E$1:E$680,_Formatting!$J189),"")</f>
        <v/>
      </c>
      <c r="H272" s="467"/>
      <c r="I272" s="467" t="str" cm="1">
        <f t="array" ref="I272">IFERROR(INDEX(Design!F$1:F$680,_Formatting!$J189),"")</f>
        <v/>
      </c>
      <c r="J272" s="467" t="str" cm="1">
        <f t="array" ref="J272">IFERROR(INDEX(Design!G$1:G$680,_Formatting!$J189),"")</f>
        <v/>
      </c>
      <c r="K272" s="483" t="str" cm="1">
        <f t="array" ref="K272">IFERROR(INDEX(Design!H$1:H$680,_Formatting!$J189),"")</f>
        <v/>
      </c>
      <c r="L272" s="467" t="str" cm="1">
        <f t="array" ref="L272">IFERROR(INDEX(Design!I$1:I$680,_Formatting!$J189),"")</f>
        <v/>
      </c>
      <c r="M272" s="467" t="str" cm="1">
        <f t="array" ref="M272">IFERROR(INDEX(Design!J$1:J$680,_Formatting!$J189),"")</f>
        <v/>
      </c>
      <c r="N272" s="467" t="str" cm="1">
        <f t="array" ref="N272">IFERROR(INDEX(Design!K$1:K$680,_Formatting!$J189),"")</f>
        <v/>
      </c>
      <c r="O272" s="467" t="str" cm="1">
        <f t="array" ref="O272">IFERROR(INDEX(Design!L$1:L$680,_Formatting!$J189),"")</f>
        <v/>
      </c>
      <c r="P272" s="467" t="str" cm="1">
        <f t="array" ref="P272">IFERROR(INDEX(Design!Q$1:Q$680,_Formatting!$J189),"")</f>
        <v/>
      </c>
    </row>
    <row r="273" spans="3:16" x14ac:dyDescent="0.25">
      <c r="C273" s="467" t="str" cm="1">
        <f t="array" ref="C273">IFERROR(INDEX(Design!B$1:B$680,_Formatting!$J190),"")</f>
        <v/>
      </c>
      <c r="D273" s="467" t="str" cm="1">
        <f t="array" ref="D273">IFERROR(INDEX(Design!C$1:C$680,_Formatting!$J190),"")</f>
        <v/>
      </c>
      <c r="E273" s="467" t="str" cm="1">
        <f t="array" ref="E273">IFERROR(INDEX(Design!D$1:D$680,_Formatting!$J190),"")</f>
        <v/>
      </c>
      <c r="F273" s="467"/>
      <c r="G273" s="482" t="str" cm="1">
        <f t="array" ref="G273">IFERROR(INDEX(Design!E$1:E$680,_Formatting!$J190),"")</f>
        <v/>
      </c>
      <c r="H273" s="467"/>
      <c r="I273" s="467" t="str" cm="1">
        <f t="array" ref="I273">IFERROR(INDEX(Design!F$1:F$680,_Formatting!$J190),"")</f>
        <v/>
      </c>
      <c r="J273" s="467" t="str" cm="1">
        <f t="array" ref="J273">IFERROR(INDEX(Design!G$1:G$680,_Formatting!$J190),"")</f>
        <v/>
      </c>
      <c r="K273" s="483" t="str" cm="1">
        <f t="array" ref="K273">IFERROR(INDEX(Design!H$1:H$680,_Formatting!$J190),"")</f>
        <v/>
      </c>
      <c r="L273" s="467" t="str" cm="1">
        <f t="array" ref="L273">IFERROR(INDEX(Design!I$1:I$680,_Formatting!$J190),"")</f>
        <v/>
      </c>
      <c r="M273" s="467" t="str" cm="1">
        <f t="array" ref="M273">IFERROR(INDEX(Design!J$1:J$680,_Formatting!$J190),"")</f>
        <v/>
      </c>
      <c r="N273" s="467" t="str" cm="1">
        <f t="array" ref="N273">IFERROR(INDEX(Design!K$1:K$680,_Formatting!$J190),"")</f>
        <v/>
      </c>
      <c r="O273" s="467" t="str" cm="1">
        <f t="array" ref="O273">IFERROR(INDEX(Design!L$1:L$680,_Formatting!$J190),"")</f>
        <v/>
      </c>
      <c r="P273" s="467" t="str" cm="1">
        <f t="array" ref="P273">IFERROR(INDEX(Design!Q$1:Q$680,_Formatting!$J190),"")</f>
        <v/>
      </c>
    </row>
    <row r="274" spans="3:16" x14ac:dyDescent="0.25">
      <c r="C274" s="467" t="str" cm="1">
        <f t="array" ref="C274">IFERROR(INDEX(Design!B$1:B$680,_Formatting!$J191),"")</f>
        <v/>
      </c>
      <c r="D274" s="467" t="str" cm="1">
        <f t="array" ref="D274">IFERROR(INDEX(Design!C$1:C$680,_Formatting!$J191),"")</f>
        <v/>
      </c>
      <c r="E274" s="467" t="str" cm="1">
        <f t="array" ref="E274">IFERROR(INDEX(Design!D$1:D$680,_Formatting!$J191),"")</f>
        <v/>
      </c>
      <c r="F274" s="467"/>
      <c r="G274" s="482" t="str" cm="1">
        <f t="array" ref="G274">IFERROR(INDEX(Design!E$1:E$680,_Formatting!$J191),"")</f>
        <v/>
      </c>
      <c r="H274" s="467"/>
      <c r="I274" s="467" t="str" cm="1">
        <f t="array" ref="I274">IFERROR(INDEX(Design!F$1:F$680,_Formatting!$J191),"")</f>
        <v/>
      </c>
      <c r="J274" s="467" t="str" cm="1">
        <f t="array" ref="J274">IFERROR(INDEX(Design!G$1:G$680,_Formatting!$J191),"")</f>
        <v/>
      </c>
      <c r="K274" s="483" t="str" cm="1">
        <f t="array" ref="K274">IFERROR(INDEX(Design!H$1:H$680,_Formatting!$J191),"")</f>
        <v/>
      </c>
      <c r="L274" s="467" t="str" cm="1">
        <f t="array" ref="L274">IFERROR(INDEX(Design!I$1:I$680,_Formatting!$J191),"")</f>
        <v/>
      </c>
      <c r="M274" s="467" t="str" cm="1">
        <f t="array" ref="M274">IFERROR(INDEX(Design!J$1:J$680,_Formatting!$J191),"")</f>
        <v/>
      </c>
      <c r="N274" s="467" t="str" cm="1">
        <f t="array" ref="N274">IFERROR(INDEX(Design!K$1:K$680,_Formatting!$J191),"")</f>
        <v/>
      </c>
      <c r="O274" s="467" t="str" cm="1">
        <f t="array" ref="O274">IFERROR(INDEX(Design!L$1:L$680,_Formatting!$J191),"")</f>
        <v/>
      </c>
      <c r="P274" s="467" t="str" cm="1">
        <f t="array" ref="P274">IFERROR(INDEX(Design!Q$1:Q$680,_Formatting!$J191),"")</f>
        <v/>
      </c>
    </row>
    <row r="275" spans="3:16" x14ac:dyDescent="0.25">
      <c r="C275" s="467" t="str" cm="1">
        <f t="array" ref="C275">IFERROR(INDEX(Design!B$1:B$680,_Formatting!$J192),"")</f>
        <v/>
      </c>
      <c r="D275" s="467" t="str" cm="1">
        <f t="array" ref="D275">IFERROR(INDEX(Design!C$1:C$680,_Formatting!$J192),"")</f>
        <v/>
      </c>
      <c r="E275" s="467" t="str" cm="1">
        <f t="array" ref="E275">IFERROR(INDEX(Design!D$1:D$680,_Formatting!$J192),"")</f>
        <v/>
      </c>
      <c r="F275" s="467"/>
      <c r="G275" s="482" t="str" cm="1">
        <f t="array" ref="G275">IFERROR(INDEX(Design!E$1:E$680,_Formatting!$J192),"")</f>
        <v/>
      </c>
      <c r="H275" s="467"/>
      <c r="I275" s="467" t="str" cm="1">
        <f t="array" ref="I275">IFERROR(INDEX(Design!F$1:F$680,_Formatting!$J192),"")</f>
        <v/>
      </c>
      <c r="J275" s="467" t="str" cm="1">
        <f t="array" ref="J275">IFERROR(INDEX(Design!G$1:G$680,_Formatting!$J192),"")</f>
        <v/>
      </c>
      <c r="K275" s="483" t="str" cm="1">
        <f t="array" ref="K275">IFERROR(INDEX(Design!H$1:H$680,_Formatting!$J192),"")</f>
        <v/>
      </c>
      <c r="L275" s="467" t="str" cm="1">
        <f t="array" ref="L275">IFERROR(INDEX(Design!I$1:I$680,_Formatting!$J192),"")</f>
        <v/>
      </c>
      <c r="M275" s="467" t="str" cm="1">
        <f t="array" ref="M275">IFERROR(INDEX(Design!J$1:J$680,_Formatting!$J192),"")</f>
        <v/>
      </c>
      <c r="N275" s="467" t="str" cm="1">
        <f t="array" ref="N275">IFERROR(INDEX(Design!K$1:K$680,_Formatting!$J192),"")</f>
        <v/>
      </c>
      <c r="O275" s="467" t="str" cm="1">
        <f t="array" ref="O275">IFERROR(INDEX(Design!L$1:L$680,_Formatting!$J192),"")</f>
        <v/>
      </c>
      <c r="P275" s="467" t="str" cm="1">
        <f t="array" ref="P275">IFERROR(INDEX(Design!Q$1:Q$680,_Formatting!$J192),"")</f>
        <v/>
      </c>
    </row>
    <row r="276" spans="3:16" x14ac:dyDescent="0.25">
      <c r="C276" s="467" t="str" cm="1">
        <f t="array" ref="C276">IFERROR(INDEX(Design!B$1:B$680,_Formatting!$J193),"")</f>
        <v/>
      </c>
      <c r="D276" s="467" t="str" cm="1">
        <f t="array" ref="D276">IFERROR(INDEX(Design!C$1:C$680,_Formatting!$J193),"")</f>
        <v/>
      </c>
      <c r="E276" s="467" t="str" cm="1">
        <f t="array" ref="E276">IFERROR(INDEX(Design!D$1:D$680,_Formatting!$J193),"")</f>
        <v/>
      </c>
      <c r="F276" s="467"/>
      <c r="G276" s="482" t="str" cm="1">
        <f t="array" ref="G276">IFERROR(INDEX(Design!E$1:E$680,_Formatting!$J193),"")</f>
        <v/>
      </c>
      <c r="H276" s="467"/>
      <c r="I276" s="467" t="str" cm="1">
        <f t="array" ref="I276">IFERROR(INDEX(Design!F$1:F$680,_Formatting!$J193),"")</f>
        <v/>
      </c>
      <c r="J276" s="467" t="str" cm="1">
        <f t="array" ref="J276">IFERROR(INDEX(Design!G$1:G$680,_Formatting!$J193),"")</f>
        <v/>
      </c>
      <c r="K276" s="483" t="str" cm="1">
        <f t="array" ref="K276">IFERROR(INDEX(Design!H$1:H$680,_Formatting!$J193),"")</f>
        <v/>
      </c>
      <c r="L276" s="467" t="str" cm="1">
        <f t="array" ref="L276">IFERROR(INDEX(Design!I$1:I$680,_Formatting!$J193),"")</f>
        <v/>
      </c>
      <c r="M276" s="467" t="str" cm="1">
        <f t="array" ref="M276">IFERROR(INDEX(Design!J$1:J$680,_Formatting!$J193),"")</f>
        <v/>
      </c>
      <c r="N276" s="467" t="str" cm="1">
        <f t="array" ref="N276">IFERROR(INDEX(Design!K$1:K$680,_Formatting!$J193),"")</f>
        <v/>
      </c>
      <c r="O276" s="467" t="str" cm="1">
        <f t="array" ref="O276">IFERROR(INDEX(Design!L$1:L$680,_Formatting!$J193),"")</f>
        <v/>
      </c>
      <c r="P276" s="467" t="str" cm="1">
        <f t="array" ref="P276">IFERROR(INDEX(Design!Q$1:Q$680,_Formatting!$J193),"")</f>
        <v/>
      </c>
    </row>
    <row r="277" spans="3:16" x14ac:dyDescent="0.25">
      <c r="C277" s="467" t="str" cm="1">
        <f t="array" ref="C277">IFERROR(INDEX(Design!B$1:B$680,_Formatting!$J194),"")</f>
        <v/>
      </c>
      <c r="D277" s="467" t="str" cm="1">
        <f t="array" ref="D277">IFERROR(INDEX(Design!C$1:C$680,_Formatting!$J194),"")</f>
        <v/>
      </c>
      <c r="E277" s="467" t="str" cm="1">
        <f t="array" ref="E277">IFERROR(INDEX(Design!D$1:D$680,_Formatting!$J194),"")</f>
        <v/>
      </c>
      <c r="F277" s="467"/>
      <c r="G277" s="482" t="str" cm="1">
        <f t="array" ref="G277">IFERROR(INDEX(Design!E$1:E$680,_Formatting!$J194),"")</f>
        <v/>
      </c>
      <c r="H277" s="467"/>
      <c r="I277" s="467" t="str" cm="1">
        <f t="array" ref="I277">IFERROR(INDEX(Design!F$1:F$680,_Formatting!$J194),"")</f>
        <v/>
      </c>
      <c r="J277" s="467" t="str" cm="1">
        <f t="array" ref="J277">IFERROR(INDEX(Design!G$1:G$680,_Formatting!$J194),"")</f>
        <v/>
      </c>
      <c r="K277" s="483" t="str" cm="1">
        <f t="array" ref="K277">IFERROR(INDEX(Design!H$1:H$680,_Formatting!$J194),"")</f>
        <v/>
      </c>
      <c r="L277" s="467" t="str" cm="1">
        <f t="array" ref="L277">IFERROR(INDEX(Design!I$1:I$680,_Formatting!$J194),"")</f>
        <v/>
      </c>
      <c r="M277" s="467" t="str" cm="1">
        <f t="array" ref="M277">IFERROR(INDEX(Design!J$1:J$680,_Formatting!$J194),"")</f>
        <v/>
      </c>
      <c r="N277" s="467" t="str" cm="1">
        <f t="array" ref="N277">IFERROR(INDEX(Design!K$1:K$680,_Formatting!$J194),"")</f>
        <v/>
      </c>
      <c r="O277" s="467" t="str" cm="1">
        <f t="array" ref="O277">IFERROR(INDEX(Design!L$1:L$680,_Formatting!$J194),"")</f>
        <v/>
      </c>
      <c r="P277" s="467" t="str" cm="1">
        <f t="array" ref="P277">IFERROR(INDEX(Design!Q$1:Q$680,_Formatting!$J194),"")</f>
        <v/>
      </c>
    </row>
    <row r="278" spans="3:16" x14ac:dyDescent="0.25">
      <c r="C278" s="467" t="str" cm="1">
        <f t="array" ref="C278">IFERROR(INDEX(Design!B$1:B$680,_Formatting!$J195),"")</f>
        <v/>
      </c>
      <c r="D278" s="467" t="str" cm="1">
        <f t="array" ref="D278">IFERROR(INDEX(Design!C$1:C$680,_Formatting!$J195),"")</f>
        <v/>
      </c>
      <c r="E278" s="467" t="str" cm="1">
        <f t="array" ref="E278">IFERROR(INDEX(Design!D$1:D$680,_Formatting!$J195),"")</f>
        <v/>
      </c>
      <c r="F278" s="467"/>
      <c r="G278" s="482" t="str" cm="1">
        <f t="array" ref="G278">IFERROR(INDEX(Design!E$1:E$680,_Formatting!$J195),"")</f>
        <v/>
      </c>
      <c r="H278" s="467"/>
      <c r="I278" s="467" t="str" cm="1">
        <f t="array" ref="I278">IFERROR(INDEX(Design!F$1:F$680,_Formatting!$J195),"")</f>
        <v/>
      </c>
      <c r="J278" s="467" t="str" cm="1">
        <f t="array" ref="J278">IFERROR(INDEX(Design!G$1:G$680,_Formatting!$J195),"")</f>
        <v/>
      </c>
      <c r="K278" s="483" t="str" cm="1">
        <f t="array" ref="K278">IFERROR(INDEX(Design!H$1:H$680,_Formatting!$J195),"")</f>
        <v/>
      </c>
      <c r="L278" s="467" t="str" cm="1">
        <f t="array" ref="L278">IFERROR(INDEX(Design!I$1:I$680,_Formatting!$J195),"")</f>
        <v/>
      </c>
      <c r="M278" s="467" t="str" cm="1">
        <f t="array" ref="M278">IFERROR(INDEX(Design!J$1:J$680,_Formatting!$J195),"")</f>
        <v/>
      </c>
      <c r="N278" s="467" t="str" cm="1">
        <f t="array" ref="N278">IFERROR(INDEX(Design!K$1:K$680,_Formatting!$J195),"")</f>
        <v/>
      </c>
      <c r="O278" s="467" t="str" cm="1">
        <f t="array" ref="O278">IFERROR(INDEX(Design!L$1:L$680,_Formatting!$J195),"")</f>
        <v/>
      </c>
      <c r="P278" s="467" t="str" cm="1">
        <f t="array" ref="P278">IFERROR(INDEX(Design!Q$1:Q$680,_Formatting!$J195),"")</f>
        <v/>
      </c>
    </row>
    <row r="279" spans="3:16" x14ac:dyDescent="0.25">
      <c r="C279" s="467" t="str" cm="1">
        <f t="array" ref="C279">IFERROR(INDEX(Design!B$1:B$680,_Formatting!$J196),"")</f>
        <v/>
      </c>
      <c r="D279" s="467" t="str" cm="1">
        <f t="array" ref="D279">IFERROR(INDEX(Design!C$1:C$680,_Formatting!$J196),"")</f>
        <v/>
      </c>
      <c r="E279" s="467" t="str" cm="1">
        <f t="array" ref="E279">IFERROR(INDEX(Design!D$1:D$680,_Formatting!$J196),"")</f>
        <v/>
      </c>
      <c r="F279" s="467"/>
      <c r="G279" s="482" t="str" cm="1">
        <f t="array" ref="G279">IFERROR(INDEX(Design!E$1:E$680,_Formatting!$J196),"")</f>
        <v/>
      </c>
      <c r="H279" s="467"/>
      <c r="I279" s="467" t="str" cm="1">
        <f t="array" ref="I279">IFERROR(INDEX(Design!F$1:F$680,_Formatting!$J196),"")</f>
        <v/>
      </c>
      <c r="J279" s="467" t="str" cm="1">
        <f t="array" ref="J279">IFERROR(INDEX(Design!G$1:G$680,_Formatting!$J196),"")</f>
        <v/>
      </c>
      <c r="K279" s="483" t="str" cm="1">
        <f t="array" ref="K279">IFERROR(INDEX(Design!H$1:H$680,_Formatting!$J196),"")</f>
        <v/>
      </c>
      <c r="L279" s="467" t="str" cm="1">
        <f t="array" ref="L279">IFERROR(INDEX(Design!I$1:I$680,_Formatting!$J196),"")</f>
        <v/>
      </c>
      <c r="M279" s="467" t="str" cm="1">
        <f t="array" ref="M279">IFERROR(INDEX(Design!J$1:J$680,_Formatting!$J196),"")</f>
        <v/>
      </c>
      <c r="N279" s="467" t="str" cm="1">
        <f t="array" ref="N279">IFERROR(INDEX(Design!K$1:K$680,_Formatting!$J196),"")</f>
        <v/>
      </c>
      <c r="O279" s="467" t="str" cm="1">
        <f t="array" ref="O279">IFERROR(INDEX(Design!L$1:L$680,_Formatting!$J196),"")</f>
        <v/>
      </c>
      <c r="P279" s="467" t="str" cm="1">
        <f t="array" ref="P279">IFERROR(INDEX(Design!Q$1:Q$680,_Formatting!$J196),"")</f>
        <v/>
      </c>
    </row>
    <row r="280" spans="3:16" x14ac:dyDescent="0.25">
      <c r="C280" s="467" t="str" cm="1">
        <f t="array" ref="C280">IFERROR(INDEX(Design!B$1:B$680,_Formatting!$J197),"")</f>
        <v/>
      </c>
      <c r="D280" s="467" t="str" cm="1">
        <f t="array" ref="D280">IFERROR(INDEX(Design!C$1:C$680,_Formatting!$J197),"")</f>
        <v/>
      </c>
      <c r="E280" s="467" t="str" cm="1">
        <f t="array" ref="E280">IFERROR(INDEX(Design!D$1:D$680,_Formatting!$J197),"")</f>
        <v/>
      </c>
      <c r="F280" s="467"/>
      <c r="G280" s="482" t="str" cm="1">
        <f t="array" ref="G280">IFERROR(INDEX(Design!E$1:E$680,_Formatting!$J197),"")</f>
        <v/>
      </c>
      <c r="H280" s="467"/>
      <c r="I280" s="467" t="str" cm="1">
        <f t="array" ref="I280">IFERROR(INDEX(Design!F$1:F$680,_Formatting!$J197),"")</f>
        <v/>
      </c>
      <c r="J280" s="467" t="str" cm="1">
        <f t="array" ref="J280">IFERROR(INDEX(Design!G$1:G$680,_Formatting!$J197),"")</f>
        <v/>
      </c>
      <c r="K280" s="483" t="str" cm="1">
        <f t="array" ref="K280">IFERROR(INDEX(Design!H$1:H$680,_Formatting!$J197),"")</f>
        <v/>
      </c>
      <c r="L280" s="467" t="str" cm="1">
        <f t="array" ref="L280">IFERROR(INDEX(Design!I$1:I$680,_Formatting!$J197),"")</f>
        <v/>
      </c>
      <c r="M280" s="467" t="str" cm="1">
        <f t="array" ref="M280">IFERROR(INDEX(Design!J$1:J$680,_Formatting!$J197),"")</f>
        <v/>
      </c>
      <c r="N280" s="467" t="str" cm="1">
        <f t="array" ref="N280">IFERROR(INDEX(Design!K$1:K$680,_Formatting!$J197),"")</f>
        <v/>
      </c>
      <c r="O280" s="467" t="str" cm="1">
        <f t="array" ref="O280">IFERROR(INDEX(Design!L$1:L$680,_Formatting!$J197),"")</f>
        <v/>
      </c>
      <c r="P280" s="467" t="str" cm="1">
        <f t="array" ref="P280">IFERROR(INDEX(Design!Q$1:Q$680,_Formatting!$J197),"")</f>
        <v/>
      </c>
    </row>
    <row r="281" spans="3:16" x14ac:dyDescent="0.25">
      <c r="C281" s="467" t="str" cm="1">
        <f t="array" ref="C281">IFERROR(INDEX(Design!B$1:B$680,_Formatting!$J198),"")</f>
        <v/>
      </c>
      <c r="D281" s="467" t="str" cm="1">
        <f t="array" ref="D281">IFERROR(INDEX(Design!C$1:C$680,_Formatting!$J198),"")</f>
        <v/>
      </c>
      <c r="E281" s="467" t="str" cm="1">
        <f t="array" ref="E281">IFERROR(INDEX(Design!D$1:D$680,_Formatting!$J198),"")</f>
        <v/>
      </c>
      <c r="F281" s="467"/>
      <c r="G281" s="482" t="str" cm="1">
        <f t="array" ref="G281">IFERROR(INDEX(Design!E$1:E$680,_Formatting!$J198),"")</f>
        <v/>
      </c>
      <c r="H281" s="467"/>
      <c r="I281" s="467" t="str" cm="1">
        <f t="array" ref="I281">IFERROR(INDEX(Design!F$1:F$680,_Formatting!$J198),"")</f>
        <v/>
      </c>
      <c r="J281" s="467" t="str" cm="1">
        <f t="array" ref="J281">IFERROR(INDEX(Design!G$1:G$680,_Formatting!$J198),"")</f>
        <v/>
      </c>
      <c r="K281" s="483" t="str" cm="1">
        <f t="array" ref="K281">IFERROR(INDEX(Design!H$1:H$680,_Formatting!$J198),"")</f>
        <v/>
      </c>
      <c r="L281" s="467" t="str" cm="1">
        <f t="array" ref="L281">IFERROR(INDEX(Design!I$1:I$680,_Formatting!$J198),"")</f>
        <v/>
      </c>
      <c r="M281" s="467" t="str" cm="1">
        <f t="array" ref="M281">IFERROR(INDEX(Design!J$1:J$680,_Formatting!$J198),"")</f>
        <v/>
      </c>
      <c r="N281" s="467" t="str" cm="1">
        <f t="array" ref="N281">IFERROR(INDEX(Design!K$1:K$680,_Formatting!$J198),"")</f>
        <v/>
      </c>
      <c r="O281" s="467" t="str" cm="1">
        <f t="array" ref="O281">IFERROR(INDEX(Design!L$1:L$680,_Formatting!$J198),"")</f>
        <v/>
      </c>
      <c r="P281" s="467" t="str" cm="1">
        <f t="array" ref="P281">IFERROR(INDEX(Design!Q$1:Q$680,_Formatting!$J198),"")</f>
        <v/>
      </c>
    </row>
    <row r="282" spans="3:16" x14ac:dyDescent="0.25">
      <c r="C282" s="467" t="str" cm="1">
        <f t="array" ref="C282">IFERROR(INDEX(Design!B$1:B$680,_Formatting!$J199),"")</f>
        <v/>
      </c>
      <c r="D282" s="467" t="str" cm="1">
        <f t="array" ref="D282">IFERROR(INDEX(Design!C$1:C$680,_Formatting!$J199),"")</f>
        <v/>
      </c>
      <c r="E282" s="467" t="str" cm="1">
        <f t="array" ref="E282">IFERROR(INDEX(Design!D$1:D$680,_Formatting!$J199),"")</f>
        <v/>
      </c>
      <c r="F282" s="467"/>
      <c r="G282" s="482" t="str" cm="1">
        <f t="array" ref="G282">IFERROR(INDEX(Design!E$1:E$680,_Formatting!$J199),"")</f>
        <v/>
      </c>
      <c r="H282" s="467"/>
      <c r="I282" s="467" t="str" cm="1">
        <f t="array" ref="I282">IFERROR(INDEX(Design!F$1:F$680,_Formatting!$J199),"")</f>
        <v/>
      </c>
      <c r="J282" s="467" t="str" cm="1">
        <f t="array" ref="J282">IFERROR(INDEX(Design!G$1:G$680,_Formatting!$J199),"")</f>
        <v/>
      </c>
      <c r="K282" s="483" t="str" cm="1">
        <f t="array" ref="K282">IFERROR(INDEX(Design!H$1:H$680,_Formatting!$J199),"")</f>
        <v/>
      </c>
      <c r="L282" s="467" t="str" cm="1">
        <f t="array" ref="L282">IFERROR(INDEX(Design!I$1:I$680,_Formatting!$J199),"")</f>
        <v/>
      </c>
      <c r="M282" s="467" t="str" cm="1">
        <f t="array" ref="M282">IFERROR(INDEX(Design!J$1:J$680,_Formatting!$J199),"")</f>
        <v/>
      </c>
      <c r="N282" s="467" t="str" cm="1">
        <f t="array" ref="N282">IFERROR(INDEX(Design!K$1:K$680,_Formatting!$J199),"")</f>
        <v/>
      </c>
      <c r="O282" s="467" t="str" cm="1">
        <f t="array" ref="O282">IFERROR(INDEX(Design!L$1:L$680,_Formatting!$J199),"")</f>
        <v/>
      </c>
      <c r="P282" s="467" t="str" cm="1">
        <f t="array" ref="P282">IFERROR(INDEX(Design!Q$1:Q$680,_Formatting!$J199),"")</f>
        <v/>
      </c>
    </row>
    <row r="283" spans="3:16" x14ac:dyDescent="0.25">
      <c r="C283" s="467" t="str" cm="1">
        <f t="array" ref="C283">IFERROR(INDEX(Design!B$1:B$680,_Formatting!$J200),"")</f>
        <v/>
      </c>
      <c r="D283" s="467" t="str" cm="1">
        <f t="array" ref="D283">IFERROR(INDEX(Design!C$1:C$680,_Formatting!$J200),"")</f>
        <v/>
      </c>
      <c r="E283" s="467" t="str" cm="1">
        <f t="array" ref="E283">IFERROR(INDEX(Design!D$1:D$680,_Formatting!$J200),"")</f>
        <v/>
      </c>
      <c r="F283" s="467"/>
      <c r="G283" s="482" t="str" cm="1">
        <f t="array" ref="G283">IFERROR(INDEX(Design!E$1:E$680,_Formatting!$J200),"")</f>
        <v/>
      </c>
      <c r="H283" s="467"/>
      <c r="I283" s="467" t="str" cm="1">
        <f t="array" ref="I283">IFERROR(INDEX(Design!F$1:F$680,_Formatting!$J200),"")</f>
        <v/>
      </c>
      <c r="J283" s="467" t="str" cm="1">
        <f t="array" ref="J283">IFERROR(INDEX(Design!G$1:G$680,_Formatting!$J200),"")</f>
        <v/>
      </c>
      <c r="K283" s="483" t="str" cm="1">
        <f t="array" ref="K283">IFERROR(INDEX(Design!H$1:H$680,_Formatting!$J200),"")</f>
        <v/>
      </c>
      <c r="L283" s="467" t="str" cm="1">
        <f t="array" ref="L283">IFERROR(INDEX(Design!I$1:I$680,_Formatting!$J200),"")</f>
        <v/>
      </c>
      <c r="M283" s="467" t="str" cm="1">
        <f t="array" ref="M283">IFERROR(INDEX(Design!J$1:J$680,_Formatting!$J200),"")</f>
        <v/>
      </c>
      <c r="N283" s="467" t="str" cm="1">
        <f t="array" ref="N283">IFERROR(INDEX(Design!K$1:K$680,_Formatting!$J200),"")</f>
        <v/>
      </c>
      <c r="O283" s="467" t="str" cm="1">
        <f t="array" ref="O283">IFERROR(INDEX(Design!L$1:L$680,_Formatting!$J200),"")</f>
        <v/>
      </c>
      <c r="P283" s="467" t="str" cm="1">
        <f t="array" ref="P283">IFERROR(INDEX(Design!Q$1:Q$680,_Formatting!$J200),"")</f>
        <v/>
      </c>
    </row>
    <row r="284" spans="3:16" x14ac:dyDescent="0.25">
      <c r="C284" s="467" t="str" cm="1">
        <f t="array" ref="C284">IFERROR(INDEX(Design!B$1:B$680,_Formatting!$J201),"")</f>
        <v/>
      </c>
      <c r="D284" s="467" t="str" cm="1">
        <f t="array" ref="D284">IFERROR(INDEX(Design!C$1:C$680,_Formatting!$J201),"")</f>
        <v/>
      </c>
      <c r="E284" s="467" t="str" cm="1">
        <f t="array" ref="E284">IFERROR(INDEX(Design!D$1:D$680,_Formatting!$J201),"")</f>
        <v/>
      </c>
      <c r="F284" s="467"/>
      <c r="G284" s="482" t="str" cm="1">
        <f t="array" ref="G284">IFERROR(INDEX(Design!E$1:E$680,_Formatting!$J201),"")</f>
        <v/>
      </c>
      <c r="H284" s="467"/>
      <c r="I284" s="467" t="str" cm="1">
        <f t="array" ref="I284">IFERROR(INDEX(Design!F$1:F$680,_Formatting!$J201),"")</f>
        <v/>
      </c>
      <c r="J284" s="467" t="str" cm="1">
        <f t="array" ref="J284">IFERROR(INDEX(Design!G$1:G$680,_Formatting!$J201),"")</f>
        <v/>
      </c>
      <c r="K284" s="483" t="str" cm="1">
        <f t="array" ref="K284">IFERROR(INDEX(Design!H$1:H$680,_Formatting!$J201),"")</f>
        <v/>
      </c>
      <c r="L284" s="467" t="str" cm="1">
        <f t="array" ref="L284">IFERROR(INDEX(Design!I$1:I$680,_Formatting!$J201),"")</f>
        <v/>
      </c>
      <c r="M284" s="467" t="str" cm="1">
        <f t="array" ref="M284">IFERROR(INDEX(Design!J$1:J$680,_Formatting!$J201),"")</f>
        <v/>
      </c>
      <c r="N284" s="467" t="str" cm="1">
        <f t="array" ref="N284">IFERROR(INDEX(Design!K$1:K$680,_Formatting!$J201),"")</f>
        <v/>
      </c>
      <c r="O284" s="467" t="str" cm="1">
        <f t="array" ref="O284">IFERROR(INDEX(Design!L$1:L$680,_Formatting!$J201),"")</f>
        <v/>
      </c>
      <c r="P284" s="467" t="str" cm="1">
        <f t="array" ref="P284">IFERROR(INDEX(Design!Q$1:Q$680,_Formatting!$J201),"")</f>
        <v/>
      </c>
    </row>
    <row r="285" spans="3:16" x14ac:dyDescent="0.25">
      <c r="C285" s="467" t="str" cm="1">
        <f t="array" ref="C285">IFERROR(INDEX(Design!B$1:B$680,_Formatting!$J202),"")</f>
        <v/>
      </c>
      <c r="D285" s="467" t="str" cm="1">
        <f t="array" ref="D285">IFERROR(INDEX(Design!C$1:C$680,_Formatting!$J202),"")</f>
        <v/>
      </c>
      <c r="E285" s="467" t="str" cm="1">
        <f t="array" ref="E285">IFERROR(INDEX(Design!D$1:D$680,_Formatting!$J202),"")</f>
        <v/>
      </c>
      <c r="F285" s="467"/>
      <c r="G285" s="482" t="str" cm="1">
        <f t="array" ref="G285">IFERROR(INDEX(Design!E$1:E$680,_Formatting!$J202),"")</f>
        <v/>
      </c>
      <c r="H285" s="467"/>
      <c r="I285" s="467" t="str" cm="1">
        <f t="array" ref="I285">IFERROR(INDEX(Design!F$1:F$680,_Formatting!$J202),"")</f>
        <v/>
      </c>
      <c r="J285" s="467" t="str" cm="1">
        <f t="array" ref="J285">IFERROR(INDEX(Design!G$1:G$680,_Formatting!$J202),"")</f>
        <v/>
      </c>
      <c r="K285" s="483" t="str" cm="1">
        <f t="array" ref="K285">IFERROR(INDEX(Design!H$1:H$680,_Formatting!$J202),"")</f>
        <v/>
      </c>
      <c r="L285" s="467" t="str" cm="1">
        <f t="array" ref="L285">IFERROR(INDEX(Design!I$1:I$680,_Formatting!$J202),"")</f>
        <v/>
      </c>
      <c r="M285" s="467" t="str" cm="1">
        <f t="array" ref="M285">IFERROR(INDEX(Design!J$1:J$680,_Formatting!$J202),"")</f>
        <v/>
      </c>
      <c r="N285" s="467" t="str" cm="1">
        <f t="array" ref="N285">IFERROR(INDEX(Design!K$1:K$680,_Formatting!$J202),"")</f>
        <v/>
      </c>
      <c r="O285" s="467" t="str" cm="1">
        <f t="array" ref="O285">IFERROR(INDEX(Design!L$1:L$680,_Formatting!$J202),"")</f>
        <v/>
      </c>
      <c r="P285" s="467" t="str" cm="1">
        <f t="array" ref="P285">IFERROR(INDEX(Design!Q$1:Q$680,_Formatting!$J202),"")</f>
        <v/>
      </c>
    </row>
    <row r="286" spans="3:16" x14ac:dyDescent="0.25">
      <c r="C286" s="467" t="str" cm="1">
        <f t="array" ref="C286">IFERROR(INDEX(Design!B$1:B$680,_Formatting!$J203),"")</f>
        <v/>
      </c>
      <c r="D286" s="467" t="str" cm="1">
        <f t="array" ref="D286">IFERROR(INDEX(Design!C$1:C$680,_Formatting!$J203),"")</f>
        <v/>
      </c>
      <c r="E286" s="467" t="str" cm="1">
        <f t="array" ref="E286">IFERROR(INDEX(Design!D$1:D$680,_Formatting!$J203),"")</f>
        <v/>
      </c>
      <c r="F286" s="467"/>
      <c r="G286" s="482" t="str" cm="1">
        <f t="array" ref="G286">IFERROR(INDEX(Design!E$1:E$680,_Formatting!$J203),"")</f>
        <v/>
      </c>
      <c r="H286" s="467"/>
      <c r="I286" s="467" t="str" cm="1">
        <f t="array" ref="I286">IFERROR(INDEX(Design!F$1:F$680,_Formatting!$J203),"")</f>
        <v/>
      </c>
      <c r="J286" s="467" t="str" cm="1">
        <f t="array" ref="J286">IFERROR(INDEX(Design!G$1:G$680,_Formatting!$J203),"")</f>
        <v/>
      </c>
      <c r="K286" s="483" t="str" cm="1">
        <f t="array" ref="K286">IFERROR(INDEX(Design!H$1:H$680,_Formatting!$J203),"")</f>
        <v/>
      </c>
      <c r="L286" s="467" t="str" cm="1">
        <f t="array" ref="L286">IFERROR(INDEX(Design!I$1:I$680,_Formatting!$J203),"")</f>
        <v/>
      </c>
      <c r="M286" s="467" t="str" cm="1">
        <f t="array" ref="M286">IFERROR(INDEX(Design!J$1:J$680,_Formatting!$J203),"")</f>
        <v/>
      </c>
      <c r="N286" s="467" t="str" cm="1">
        <f t="array" ref="N286">IFERROR(INDEX(Design!K$1:K$680,_Formatting!$J203),"")</f>
        <v/>
      </c>
      <c r="O286" s="467" t="str" cm="1">
        <f t="array" ref="O286">IFERROR(INDEX(Design!L$1:L$680,_Formatting!$J203),"")</f>
        <v/>
      </c>
      <c r="P286" s="467" t="str" cm="1">
        <f t="array" ref="P286">IFERROR(INDEX(Design!Q$1:Q$680,_Formatting!$J203),"")</f>
        <v/>
      </c>
    </row>
    <row r="287" spans="3:16" x14ac:dyDescent="0.25">
      <c r="C287" s="467" t="str" cm="1">
        <f t="array" ref="C287">IFERROR(INDEX(Design!B$1:B$680,_Formatting!$J204),"")</f>
        <v/>
      </c>
      <c r="D287" s="467" t="str" cm="1">
        <f t="array" ref="D287">IFERROR(INDEX(Design!C$1:C$680,_Formatting!$J204),"")</f>
        <v/>
      </c>
      <c r="E287" s="467" t="str" cm="1">
        <f t="array" ref="E287">IFERROR(INDEX(Design!D$1:D$680,_Formatting!$J204),"")</f>
        <v/>
      </c>
      <c r="F287" s="467"/>
      <c r="G287" s="482" t="str" cm="1">
        <f t="array" ref="G287">IFERROR(INDEX(Design!E$1:E$680,_Formatting!$J204),"")</f>
        <v/>
      </c>
      <c r="H287" s="467"/>
      <c r="I287" s="467" t="str" cm="1">
        <f t="array" ref="I287">IFERROR(INDEX(Design!F$1:F$680,_Formatting!$J204),"")</f>
        <v/>
      </c>
      <c r="J287" s="467" t="str" cm="1">
        <f t="array" ref="J287">IFERROR(INDEX(Design!G$1:G$680,_Formatting!$J204),"")</f>
        <v/>
      </c>
      <c r="K287" s="483" t="str" cm="1">
        <f t="array" ref="K287">IFERROR(INDEX(Design!H$1:H$680,_Formatting!$J204),"")</f>
        <v/>
      </c>
      <c r="L287" s="467" t="str" cm="1">
        <f t="array" ref="L287">IFERROR(INDEX(Design!I$1:I$680,_Formatting!$J204),"")</f>
        <v/>
      </c>
      <c r="M287" s="467" t="str" cm="1">
        <f t="array" ref="M287">IFERROR(INDEX(Design!J$1:J$680,_Formatting!$J204),"")</f>
        <v/>
      </c>
      <c r="N287" s="467" t="str" cm="1">
        <f t="array" ref="N287">IFERROR(INDEX(Design!K$1:K$680,_Formatting!$J204),"")</f>
        <v/>
      </c>
      <c r="O287" s="467" t="str" cm="1">
        <f t="array" ref="O287">IFERROR(INDEX(Design!L$1:L$680,_Formatting!$J204),"")</f>
        <v/>
      </c>
      <c r="P287" s="467" t="str" cm="1">
        <f t="array" ref="P287">IFERROR(INDEX(Design!Q$1:Q$680,_Formatting!$J204),"")</f>
        <v/>
      </c>
    </row>
    <row r="288" spans="3:16" x14ac:dyDescent="0.25">
      <c r="C288" s="467" t="str" cm="1">
        <f t="array" ref="C288">IFERROR(INDEX(Design!B$1:B$680,_Formatting!$J205),"")</f>
        <v/>
      </c>
      <c r="D288" s="467" t="str" cm="1">
        <f t="array" ref="D288">IFERROR(INDEX(Design!C$1:C$680,_Formatting!$J205),"")</f>
        <v/>
      </c>
      <c r="E288" s="467" t="str" cm="1">
        <f t="array" ref="E288">IFERROR(INDEX(Design!D$1:D$680,_Formatting!$J205),"")</f>
        <v/>
      </c>
      <c r="F288" s="467"/>
      <c r="G288" s="482" t="str" cm="1">
        <f t="array" ref="G288">IFERROR(INDEX(Design!E$1:E$680,_Formatting!$J205),"")</f>
        <v/>
      </c>
      <c r="H288" s="467"/>
      <c r="I288" s="467" t="str" cm="1">
        <f t="array" ref="I288">IFERROR(INDEX(Design!F$1:F$680,_Formatting!$J205),"")</f>
        <v/>
      </c>
      <c r="J288" s="467" t="str" cm="1">
        <f t="array" ref="J288">IFERROR(INDEX(Design!G$1:G$680,_Formatting!$J205),"")</f>
        <v/>
      </c>
      <c r="K288" s="483" t="str" cm="1">
        <f t="array" ref="K288">IFERROR(INDEX(Design!H$1:H$680,_Formatting!$J205),"")</f>
        <v/>
      </c>
      <c r="L288" s="467" t="str" cm="1">
        <f t="array" ref="L288">IFERROR(INDEX(Design!I$1:I$680,_Formatting!$J205),"")</f>
        <v/>
      </c>
      <c r="M288" s="467" t="str" cm="1">
        <f t="array" ref="M288">IFERROR(INDEX(Design!J$1:J$680,_Formatting!$J205),"")</f>
        <v/>
      </c>
      <c r="N288" s="467" t="str" cm="1">
        <f t="array" ref="N288">IFERROR(INDEX(Design!K$1:K$680,_Formatting!$J205),"")</f>
        <v/>
      </c>
      <c r="O288" s="467" t="str" cm="1">
        <f t="array" ref="O288">IFERROR(INDEX(Design!L$1:L$680,_Formatting!$J205),"")</f>
        <v/>
      </c>
      <c r="P288" s="467" t="str" cm="1">
        <f t="array" ref="P288">IFERROR(INDEX(Design!Q$1:Q$680,_Formatting!$J205),"")</f>
        <v/>
      </c>
    </row>
    <row r="289" spans="3:16" x14ac:dyDescent="0.25">
      <c r="C289" s="467" t="str" cm="1">
        <f t="array" ref="C289">IFERROR(INDEX(Design!B$1:B$680,_Formatting!$J206),"")</f>
        <v/>
      </c>
      <c r="D289" s="467" t="str" cm="1">
        <f t="array" ref="D289">IFERROR(INDEX(Design!C$1:C$680,_Formatting!$J206),"")</f>
        <v/>
      </c>
      <c r="E289" s="467" t="str" cm="1">
        <f t="array" ref="E289">IFERROR(INDEX(Design!D$1:D$680,_Formatting!$J206),"")</f>
        <v/>
      </c>
      <c r="F289" s="467"/>
      <c r="G289" s="482" t="str" cm="1">
        <f t="array" ref="G289">IFERROR(INDEX(Design!E$1:E$680,_Formatting!$J206),"")</f>
        <v/>
      </c>
      <c r="H289" s="467"/>
      <c r="I289" s="467" t="str" cm="1">
        <f t="array" ref="I289">IFERROR(INDEX(Design!F$1:F$680,_Formatting!$J206),"")</f>
        <v/>
      </c>
      <c r="J289" s="467" t="str" cm="1">
        <f t="array" ref="J289">IFERROR(INDEX(Design!G$1:G$680,_Formatting!$J206),"")</f>
        <v/>
      </c>
      <c r="K289" s="483" t="str" cm="1">
        <f t="array" ref="K289">IFERROR(INDEX(Design!H$1:H$680,_Formatting!$J206),"")</f>
        <v/>
      </c>
      <c r="L289" s="467" t="str" cm="1">
        <f t="array" ref="L289">IFERROR(INDEX(Design!I$1:I$680,_Formatting!$J206),"")</f>
        <v/>
      </c>
      <c r="M289" s="467" t="str" cm="1">
        <f t="array" ref="M289">IFERROR(INDEX(Design!J$1:J$680,_Formatting!$J206),"")</f>
        <v/>
      </c>
      <c r="N289" s="467" t="str" cm="1">
        <f t="array" ref="N289">IFERROR(INDEX(Design!K$1:K$680,_Formatting!$J206),"")</f>
        <v/>
      </c>
      <c r="O289" s="467" t="str" cm="1">
        <f t="array" ref="O289">IFERROR(INDEX(Design!L$1:L$680,_Formatting!$J206),"")</f>
        <v/>
      </c>
      <c r="P289" s="467" t="str" cm="1">
        <f t="array" ref="P289">IFERROR(INDEX(Design!Q$1:Q$680,_Formatting!$J206),"")</f>
        <v/>
      </c>
    </row>
    <row r="290" spans="3:16" x14ac:dyDescent="0.25">
      <c r="C290" s="467" t="str" cm="1">
        <f t="array" ref="C290">IFERROR(INDEX(Design!B$1:B$680,_Formatting!$J207),"")</f>
        <v/>
      </c>
      <c r="D290" s="467" t="str" cm="1">
        <f t="array" ref="D290">IFERROR(INDEX(Design!C$1:C$680,_Formatting!$J207),"")</f>
        <v/>
      </c>
      <c r="E290" s="467" t="str" cm="1">
        <f t="array" ref="E290">IFERROR(INDEX(Design!D$1:D$680,_Formatting!$J207),"")</f>
        <v/>
      </c>
      <c r="F290" s="467"/>
      <c r="G290" s="482" t="str" cm="1">
        <f t="array" ref="G290">IFERROR(INDEX(Design!E$1:E$680,_Formatting!$J207),"")</f>
        <v/>
      </c>
      <c r="H290" s="467"/>
      <c r="I290" s="467" t="str" cm="1">
        <f t="array" ref="I290">IFERROR(INDEX(Design!F$1:F$680,_Formatting!$J207),"")</f>
        <v/>
      </c>
      <c r="J290" s="467" t="str" cm="1">
        <f t="array" ref="J290">IFERROR(INDEX(Design!G$1:G$680,_Formatting!$J207),"")</f>
        <v/>
      </c>
      <c r="K290" s="483" t="str" cm="1">
        <f t="array" ref="K290">IFERROR(INDEX(Design!H$1:H$680,_Formatting!$J207),"")</f>
        <v/>
      </c>
      <c r="L290" s="467" t="str" cm="1">
        <f t="array" ref="L290">IFERROR(INDEX(Design!I$1:I$680,_Formatting!$J207),"")</f>
        <v/>
      </c>
      <c r="M290" s="467" t="str" cm="1">
        <f t="array" ref="M290">IFERROR(INDEX(Design!J$1:J$680,_Formatting!$J207),"")</f>
        <v/>
      </c>
      <c r="N290" s="467" t="str" cm="1">
        <f t="array" ref="N290">IFERROR(INDEX(Design!K$1:K$680,_Formatting!$J207),"")</f>
        <v/>
      </c>
      <c r="O290" s="467" t="str" cm="1">
        <f t="array" ref="O290">IFERROR(INDEX(Design!L$1:L$680,_Formatting!$J207),"")</f>
        <v/>
      </c>
      <c r="P290" s="467" t="str" cm="1">
        <f t="array" ref="P290">IFERROR(INDEX(Design!Q$1:Q$680,_Formatting!$J207),"")</f>
        <v/>
      </c>
    </row>
    <row r="291" spans="3:16" x14ac:dyDescent="0.25">
      <c r="C291" s="467" t="str" cm="1">
        <f t="array" ref="C291">IFERROR(INDEX(Design!B$1:B$680,_Formatting!$J208),"")</f>
        <v/>
      </c>
      <c r="D291" s="467" t="str" cm="1">
        <f t="array" ref="D291">IFERROR(INDEX(Design!C$1:C$680,_Formatting!$J208),"")</f>
        <v/>
      </c>
      <c r="E291" s="467" t="str" cm="1">
        <f t="array" ref="E291">IFERROR(INDEX(Design!D$1:D$680,_Formatting!$J208),"")</f>
        <v/>
      </c>
      <c r="F291" s="467"/>
      <c r="G291" s="482" t="str" cm="1">
        <f t="array" ref="G291">IFERROR(INDEX(Design!E$1:E$680,_Formatting!$J208),"")</f>
        <v/>
      </c>
      <c r="H291" s="467"/>
      <c r="I291" s="467" t="str" cm="1">
        <f t="array" ref="I291">IFERROR(INDEX(Design!F$1:F$680,_Formatting!$J208),"")</f>
        <v/>
      </c>
      <c r="J291" s="467" t="str" cm="1">
        <f t="array" ref="J291">IFERROR(INDEX(Design!G$1:G$680,_Formatting!$J208),"")</f>
        <v/>
      </c>
      <c r="K291" s="483" t="str" cm="1">
        <f t="array" ref="K291">IFERROR(INDEX(Design!H$1:H$680,_Formatting!$J208),"")</f>
        <v/>
      </c>
      <c r="L291" s="467" t="str" cm="1">
        <f t="array" ref="L291">IFERROR(INDEX(Design!I$1:I$680,_Formatting!$J208),"")</f>
        <v/>
      </c>
      <c r="M291" s="467" t="str" cm="1">
        <f t="array" ref="M291">IFERROR(INDEX(Design!J$1:J$680,_Formatting!$J208),"")</f>
        <v/>
      </c>
      <c r="N291" s="467" t="str" cm="1">
        <f t="array" ref="N291">IFERROR(INDEX(Design!K$1:K$680,_Formatting!$J208),"")</f>
        <v/>
      </c>
      <c r="O291" s="467" t="str" cm="1">
        <f t="array" ref="O291">IFERROR(INDEX(Design!L$1:L$680,_Formatting!$J208),"")</f>
        <v/>
      </c>
      <c r="P291" s="467" t="str" cm="1">
        <f t="array" ref="P291">IFERROR(INDEX(Design!Q$1:Q$680,_Formatting!$J208),"")</f>
        <v/>
      </c>
    </row>
    <row r="292" spans="3:16" x14ac:dyDescent="0.25">
      <c r="C292" s="467" t="str" cm="1">
        <f t="array" ref="C292">IFERROR(INDEX(Design!B$1:B$680,_Formatting!$J209),"")</f>
        <v/>
      </c>
      <c r="D292" s="467" t="str" cm="1">
        <f t="array" ref="D292">IFERROR(INDEX(Design!C$1:C$680,_Formatting!$J209),"")</f>
        <v/>
      </c>
      <c r="E292" s="467" t="str" cm="1">
        <f t="array" ref="E292">IFERROR(INDEX(Design!D$1:D$680,_Formatting!$J209),"")</f>
        <v/>
      </c>
      <c r="F292" s="467"/>
      <c r="G292" s="482" t="str" cm="1">
        <f t="array" ref="G292">IFERROR(INDEX(Design!E$1:E$680,_Formatting!$J209),"")</f>
        <v/>
      </c>
      <c r="H292" s="467"/>
      <c r="I292" s="467" t="str" cm="1">
        <f t="array" ref="I292">IFERROR(INDEX(Design!F$1:F$680,_Formatting!$J209),"")</f>
        <v/>
      </c>
      <c r="J292" s="467" t="str" cm="1">
        <f t="array" ref="J292">IFERROR(INDEX(Design!G$1:G$680,_Formatting!$J209),"")</f>
        <v/>
      </c>
      <c r="K292" s="483" t="str" cm="1">
        <f t="array" ref="K292">IFERROR(INDEX(Design!H$1:H$680,_Formatting!$J209),"")</f>
        <v/>
      </c>
      <c r="L292" s="467" t="str" cm="1">
        <f t="array" ref="L292">IFERROR(INDEX(Design!I$1:I$680,_Formatting!$J209),"")</f>
        <v/>
      </c>
      <c r="M292" s="467" t="str" cm="1">
        <f t="array" ref="M292">IFERROR(INDEX(Design!J$1:J$680,_Formatting!$J209),"")</f>
        <v/>
      </c>
      <c r="N292" s="467" t="str" cm="1">
        <f t="array" ref="N292">IFERROR(INDEX(Design!K$1:K$680,_Formatting!$J209),"")</f>
        <v/>
      </c>
      <c r="O292" s="467" t="str" cm="1">
        <f t="array" ref="O292">IFERROR(INDEX(Design!L$1:L$680,_Formatting!$J209),"")</f>
        <v/>
      </c>
      <c r="P292" s="467" t="str" cm="1">
        <f t="array" ref="P292">IFERROR(INDEX(Design!Q$1:Q$680,_Formatting!$J209),"")</f>
        <v/>
      </c>
    </row>
    <row r="293" spans="3:16" x14ac:dyDescent="0.25">
      <c r="C293" s="467" t="str" cm="1">
        <f t="array" ref="C293">IFERROR(INDEX(Design!B$1:B$680,_Formatting!$J210),"")</f>
        <v/>
      </c>
      <c r="D293" s="467" t="str" cm="1">
        <f t="array" ref="D293">IFERROR(INDEX(Design!C$1:C$680,_Formatting!$J210),"")</f>
        <v/>
      </c>
      <c r="E293" s="467" t="str" cm="1">
        <f t="array" ref="E293">IFERROR(INDEX(Design!D$1:D$680,_Formatting!$J210),"")</f>
        <v/>
      </c>
      <c r="F293" s="467"/>
      <c r="G293" s="482" t="str" cm="1">
        <f t="array" ref="G293">IFERROR(INDEX(Design!E$1:E$680,_Formatting!$J210),"")</f>
        <v/>
      </c>
      <c r="H293" s="467"/>
      <c r="I293" s="467" t="str" cm="1">
        <f t="array" ref="I293">IFERROR(INDEX(Design!F$1:F$680,_Formatting!$J210),"")</f>
        <v/>
      </c>
      <c r="J293" s="467" t="str" cm="1">
        <f t="array" ref="J293">IFERROR(INDEX(Design!G$1:G$680,_Formatting!$J210),"")</f>
        <v/>
      </c>
      <c r="K293" s="483" t="str" cm="1">
        <f t="array" ref="K293">IFERROR(INDEX(Design!H$1:H$680,_Formatting!$J210),"")</f>
        <v/>
      </c>
      <c r="L293" s="467" t="str" cm="1">
        <f t="array" ref="L293">IFERROR(INDEX(Design!I$1:I$680,_Formatting!$J210),"")</f>
        <v/>
      </c>
      <c r="M293" s="467" t="str" cm="1">
        <f t="array" ref="M293">IFERROR(INDEX(Design!J$1:J$680,_Formatting!$J210),"")</f>
        <v/>
      </c>
      <c r="N293" s="467" t="str" cm="1">
        <f t="array" ref="N293">IFERROR(INDEX(Design!K$1:K$680,_Formatting!$J210),"")</f>
        <v/>
      </c>
      <c r="O293" s="467" t="str" cm="1">
        <f t="array" ref="O293">IFERROR(INDEX(Design!L$1:L$680,_Formatting!$J210),"")</f>
        <v/>
      </c>
      <c r="P293" s="467" t="str" cm="1">
        <f t="array" ref="P293">IFERROR(INDEX(Design!Q$1:Q$680,_Formatting!$J210),"")</f>
        <v/>
      </c>
    </row>
    <row r="294" spans="3:16" x14ac:dyDescent="0.25">
      <c r="C294" s="467" t="str" cm="1">
        <f t="array" ref="C294">IFERROR(INDEX(Design!B$1:B$680,_Formatting!$J211),"")</f>
        <v/>
      </c>
      <c r="D294" s="467" t="str" cm="1">
        <f t="array" ref="D294">IFERROR(INDEX(Design!C$1:C$680,_Formatting!$J211),"")</f>
        <v/>
      </c>
      <c r="E294" s="467" t="str" cm="1">
        <f t="array" ref="E294">IFERROR(INDEX(Design!D$1:D$680,_Formatting!$J211),"")</f>
        <v/>
      </c>
      <c r="F294" s="467"/>
      <c r="G294" s="482" t="str" cm="1">
        <f t="array" ref="G294">IFERROR(INDEX(Design!E$1:E$680,_Formatting!$J211),"")</f>
        <v/>
      </c>
      <c r="H294" s="467"/>
      <c r="I294" s="467" t="str" cm="1">
        <f t="array" ref="I294">IFERROR(INDEX(Design!F$1:F$680,_Formatting!$J211),"")</f>
        <v/>
      </c>
      <c r="J294" s="467" t="str" cm="1">
        <f t="array" ref="J294">IFERROR(INDEX(Design!G$1:G$680,_Formatting!$J211),"")</f>
        <v/>
      </c>
      <c r="K294" s="483" t="str" cm="1">
        <f t="array" ref="K294">IFERROR(INDEX(Design!H$1:H$680,_Formatting!$J211),"")</f>
        <v/>
      </c>
      <c r="L294" s="467" t="str" cm="1">
        <f t="array" ref="L294">IFERROR(INDEX(Design!I$1:I$680,_Formatting!$J211),"")</f>
        <v/>
      </c>
      <c r="M294" s="467" t="str" cm="1">
        <f t="array" ref="M294">IFERROR(INDEX(Design!J$1:J$680,_Formatting!$J211),"")</f>
        <v/>
      </c>
      <c r="N294" s="467" t="str" cm="1">
        <f t="array" ref="N294">IFERROR(INDEX(Design!K$1:K$680,_Formatting!$J211),"")</f>
        <v/>
      </c>
      <c r="O294" s="467" t="str" cm="1">
        <f t="array" ref="O294">IFERROR(INDEX(Design!L$1:L$680,_Formatting!$J211),"")</f>
        <v/>
      </c>
      <c r="P294" s="467" t="str" cm="1">
        <f t="array" ref="P294">IFERROR(INDEX(Design!Q$1:Q$680,_Formatting!$J211),"")</f>
        <v/>
      </c>
    </row>
    <row r="295" spans="3:16" x14ac:dyDescent="0.25">
      <c r="C295" s="467" t="str" cm="1">
        <f t="array" ref="C295">IFERROR(INDEX(Design!B$1:B$680,_Formatting!$J212),"")</f>
        <v/>
      </c>
      <c r="D295" s="467" t="str" cm="1">
        <f t="array" ref="D295">IFERROR(INDEX(Design!C$1:C$680,_Formatting!$J212),"")</f>
        <v/>
      </c>
      <c r="E295" s="467" t="str" cm="1">
        <f t="array" ref="E295">IFERROR(INDEX(Design!D$1:D$680,_Formatting!$J212),"")</f>
        <v/>
      </c>
      <c r="F295" s="467"/>
      <c r="G295" s="482" t="str" cm="1">
        <f t="array" ref="G295">IFERROR(INDEX(Design!E$1:E$680,_Formatting!$J212),"")</f>
        <v/>
      </c>
      <c r="H295" s="467"/>
      <c r="I295" s="467" t="str" cm="1">
        <f t="array" ref="I295">IFERROR(INDEX(Design!F$1:F$680,_Formatting!$J212),"")</f>
        <v/>
      </c>
      <c r="J295" s="467" t="str" cm="1">
        <f t="array" ref="J295">IFERROR(INDEX(Design!G$1:G$680,_Formatting!$J212),"")</f>
        <v/>
      </c>
      <c r="K295" s="483" t="str" cm="1">
        <f t="array" ref="K295">IFERROR(INDEX(Design!H$1:H$680,_Formatting!$J212),"")</f>
        <v/>
      </c>
      <c r="L295" s="467" t="str" cm="1">
        <f t="array" ref="L295">IFERROR(INDEX(Design!I$1:I$680,_Formatting!$J212),"")</f>
        <v/>
      </c>
      <c r="M295" s="467" t="str" cm="1">
        <f t="array" ref="M295">IFERROR(INDEX(Design!J$1:J$680,_Formatting!$J212),"")</f>
        <v/>
      </c>
      <c r="N295" s="467" t="str" cm="1">
        <f t="array" ref="N295">IFERROR(INDEX(Design!K$1:K$680,_Formatting!$J212),"")</f>
        <v/>
      </c>
      <c r="O295" s="467" t="str" cm="1">
        <f t="array" ref="O295">IFERROR(INDEX(Design!L$1:L$680,_Formatting!$J212),"")</f>
        <v/>
      </c>
      <c r="P295" s="467" t="str" cm="1">
        <f t="array" ref="P295">IFERROR(INDEX(Design!Q$1:Q$680,_Formatting!$J212),"")</f>
        <v/>
      </c>
    </row>
    <row r="296" spans="3:16" x14ac:dyDescent="0.25">
      <c r="C296" s="467" t="str" cm="1">
        <f t="array" ref="C296">IFERROR(INDEX(Design!B$1:B$680,_Formatting!$J213),"")</f>
        <v/>
      </c>
      <c r="D296" s="467" t="str" cm="1">
        <f t="array" ref="D296">IFERROR(INDEX(Design!C$1:C$680,_Formatting!$J213),"")</f>
        <v/>
      </c>
      <c r="E296" s="467" t="str" cm="1">
        <f t="array" ref="E296">IFERROR(INDEX(Design!D$1:D$680,_Formatting!$J213),"")</f>
        <v/>
      </c>
      <c r="F296" s="467"/>
      <c r="G296" s="482" t="str" cm="1">
        <f t="array" ref="G296">IFERROR(INDEX(Design!E$1:E$680,_Formatting!$J213),"")</f>
        <v/>
      </c>
      <c r="H296" s="467"/>
      <c r="I296" s="467" t="str" cm="1">
        <f t="array" ref="I296">IFERROR(INDEX(Design!F$1:F$680,_Formatting!$J213),"")</f>
        <v/>
      </c>
      <c r="J296" s="467" t="str" cm="1">
        <f t="array" ref="J296">IFERROR(INDEX(Design!G$1:G$680,_Formatting!$J213),"")</f>
        <v/>
      </c>
      <c r="K296" s="483" t="str" cm="1">
        <f t="array" ref="K296">IFERROR(INDEX(Design!H$1:H$680,_Formatting!$J213),"")</f>
        <v/>
      </c>
      <c r="L296" s="467" t="str" cm="1">
        <f t="array" ref="L296">IFERROR(INDEX(Design!I$1:I$680,_Formatting!$J213),"")</f>
        <v/>
      </c>
      <c r="M296" s="467" t="str" cm="1">
        <f t="array" ref="M296">IFERROR(INDEX(Design!J$1:J$680,_Formatting!$J213),"")</f>
        <v/>
      </c>
      <c r="N296" s="467" t="str" cm="1">
        <f t="array" ref="N296">IFERROR(INDEX(Design!K$1:K$680,_Formatting!$J213),"")</f>
        <v/>
      </c>
      <c r="O296" s="467" t="str" cm="1">
        <f t="array" ref="O296">IFERROR(INDEX(Design!L$1:L$680,_Formatting!$J213),"")</f>
        <v/>
      </c>
      <c r="P296" s="467" t="str" cm="1">
        <f t="array" ref="P296">IFERROR(INDEX(Design!Q$1:Q$680,_Formatting!$J213),"")</f>
        <v/>
      </c>
    </row>
    <row r="297" spans="3:16" x14ac:dyDescent="0.25">
      <c r="C297" s="467" t="str" cm="1">
        <f t="array" ref="C297">IFERROR(INDEX(Design!B$1:B$680,_Formatting!$J214),"")</f>
        <v/>
      </c>
      <c r="D297" s="467" t="str" cm="1">
        <f t="array" ref="D297">IFERROR(INDEX(Design!C$1:C$680,_Formatting!$J214),"")</f>
        <v/>
      </c>
      <c r="E297" s="467" t="str" cm="1">
        <f t="array" ref="E297">IFERROR(INDEX(Design!D$1:D$680,_Formatting!$J214),"")</f>
        <v/>
      </c>
      <c r="F297" s="467"/>
      <c r="G297" s="482" t="str" cm="1">
        <f t="array" ref="G297">IFERROR(INDEX(Design!E$1:E$680,_Formatting!$J214),"")</f>
        <v/>
      </c>
      <c r="H297" s="467"/>
      <c r="I297" s="467" t="str" cm="1">
        <f t="array" ref="I297">IFERROR(INDEX(Design!F$1:F$680,_Formatting!$J214),"")</f>
        <v/>
      </c>
      <c r="J297" s="467" t="str" cm="1">
        <f t="array" ref="J297">IFERROR(INDEX(Design!G$1:G$680,_Formatting!$J214),"")</f>
        <v/>
      </c>
      <c r="K297" s="483" t="str" cm="1">
        <f t="array" ref="K297">IFERROR(INDEX(Design!H$1:H$680,_Formatting!$J214),"")</f>
        <v/>
      </c>
      <c r="L297" s="467" t="str" cm="1">
        <f t="array" ref="L297">IFERROR(INDEX(Design!I$1:I$680,_Formatting!$J214),"")</f>
        <v/>
      </c>
      <c r="M297" s="467" t="str" cm="1">
        <f t="array" ref="M297">IFERROR(INDEX(Design!J$1:J$680,_Formatting!$J214),"")</f>
        <v/>
      </c>
      <c r="N297" s="467" t="str" cm="1">
        <f t="array" ref="N297">IFERROR(INDEX(Design!K$1:K$680,_Formatting!$J214),"")</f>
        <v/>
      </c>
      <c r="O297" s="467" t="str" cm="1">
        <f t="array" ref="O297">IFERROR(INDEX(Design!L$1:L$680,_Formatting!$J214),"")</f>
        <v/>
      </c>
      <c r="P297" s="467" t="str" cm="1">
        <f t="array" ref="P297">IFERROR(INDEX(Design!Q$1:Q$680,_Formatting!$J214),"")</f>
        <v/>
      </c>
    </row>
    <row r="298" spans="3:16" x14ac:dyDescent="0.25">
      <c r="C298" s="467" t="str" cm="1">
        <f t="array" ref="C298">IFERROR(INDEX(Design!B$1:B$680,_Formatting!$J215),"")</f>
        <v/>
      </c>
      <c r="D298" s="467" t="str" cm="1">
        <f t="array" ref="D298">IFERROR(INDEX(Design!C$1:C$680,_Formatting!$J215),"")</f>
        <v/>
      </c>
      <c r="E298" s="467" t="str" cm="1">
        <f t="array" ref="E298">IFERROR(INDEX(Design!D$1:D$680,_Formatting!$J215),"")</f>
        <v/>
      </c>
      <c r="F298" s="467"/>
      <c r="G298" s="482" t="str" cm="1">
        <f t="array" ref="G298">IFERROR(INDEX(Design!E$1:E$680,_Formatting!$J215),"")</f>
        <v/>
      </c>
      <c r="H298" s="467"/>
      <c r="I298" s="467" t="str" cm="1">
        <f t="array" ref="I298">IFERROR(INDEX(Design!F$1:F$680,_Formatting!$J215),"")</f>
        <v/>
      </c>
      <c r="J298" s="467" t="str" cm="1">
        <f t="array" ref="J298">IFERROR(INDEX(Design!G$1:G$680,_Formatting!$J215),"")</f>
        <v/>
      </c>
      <c r="K298" s="483" t="str" cm="1">
        <f t="array" ref="K298">IFERROR(INDEX(Design!H$1:H$680,_Formatting!$J215),"")</f>
        <v/>
      </c>
      <c r="L298" s="467" t="str" cm="1">
        <f t="array" ref="L298">IFERROR(INDEX(Design!I$1:I$680,_Formatting!$J215),"")</f>
        <v/>
      </c>
      <c r="M298" s="467" t="str" cm="1">
        <f t="array" ref="M298">IFERROR(INDEX(Design!J$1:J$680,_Formatting!$J215),"")</f>
        <v/>
      </c>
      <c r="N298" s="467" t="str" cm="1">
        <f t="array" ref="N298">IFERROR(INDEX(Design!K$1:K$680,_Formatting!$J215),"")</f>
        <v/>
      </c>
      <c r="O298" s="467" t="str" cm="1">
        <f t="array" ref="O298">IFERROR(INDEX(Design!L$1:L$680,_Formatting!$J215),"")</f>
        <v/>
      </c>
      <c r="P298" s="467" t="str" cm="1">
        <f t="array" ref="P298">IFERROR(INDEX(Design!Q$1:Q$680,_Formatting!$J215),"")</f>
        <v/>
      </c>
    </row>
    <row r="299" spans="3:16" x14ac:dyDescent="0.25">
      <c r="C299" s="467" t="str" cm="1">
        <f t="array" ref="C299">IFERROR(INDEX(Design!B$1:B$680,_Formatting!$J216),"")</f>
        <v/>
      </c>
      <c r="D299" s="467" t="str" cm="1">
        <f t="array" ref="D299">IFERROR(INDEX(Design!C$1:C$680,_Formatting!$J216),"")</f>
        <v/>
      </c>
      <c r="E299" s="467" t="str" cm="1">
        <f t="array" ref="E299">IFERROR(INDEX(Design!D$1:D$680,_Formatting!$J216),"")</f>
        <v/>
      </c>
      <c r="F299" s="467"/>
      <c r="G299" s="482" t="str" cm="1">
        <f t="array" ref="G299">IFERROR(INDEX(Design!E$1:E$680,_Formatting!$J216),"")</f>
        <v/>
      </c>
      <c r="H299" s="467"/>
      <c r="I299" s="467" t="str" cm="1">
        <f t="array" ref="I299">IFERROR(INDEX(Design!F$1:F$680,_Formatting!$J216),"")</f>
        <v/>
      </c>
      <c r="J299" s="467" t="str" cm="1">
        <f t="array" ref="J299">IFERROR(INDEX(Design!G$1:G$680,_Formatting!$J216),"")</f>
        <v/>
      </c>
      <c r="K299" s="483" t="str" cm="1">
        <f t="array" ref="K299">IFERROR(INDEX(Design!H$1:H$680,_Formatting!$J216),"")</f>
        <v/>
      </c>
      <c r="L299" s="467" t="str" cm="1">
        <f t="array" ref="L299">IFERROR(INDEX(Design!I$1:I$680,_Formatting!$J216),"")</f>
        <v/>
      </c>
      <c r="M299" s="467" t="str" cm="1">
        <f t="array" ref="M299">IFERROR(INDEX(Design!J$1:J$680,_Formatting!$J216),"")</f>
        <v/>
      </c>
      <c r="N299" s="467" t="str" cm="1">
        <f t="array" ref="N299">IFERROR(INDEX(Design!K$1:K$680,_Formatting!$J216),"")</f>
        <v/>
      </c>
      <c r="O299" s="467" t="str" cm="1">
        <f t="array" ref="O299">IFERROR(INDEX(Design!L$1:L$680,_Formatting!$J216),"")</f>
        <v/>
      </c>
      <c r="P299" s="467" t="str" cm="1">
        <f t="array" ref="P299">IFERROR(INDEX(Design!Q$1:Q$680,_Formatting!$J216),"")</f>
        <v/>
      </c>
    </row>
    <row r="300" spans="3:16" x14ac:dyDescent="0.25">
      <c r="C300" s="467" t="str" cm="1">
        <f t="array" ref="C300">IFERROR(INDEX(Design!B$1:B$680,_Formatting!$J217),"")</f>
        <v/>
      </c>
      <c r="D300" s="467" t="str" cm="1">
        <f t="array" ref="D300">IFERROR(INDEX(Design!C$1:C$680,_Formatting!$J217),"")</f>
        <v/>
      </c>
      <c r="E300" s="467" t="str" cm="1">
        <f t="array" ref="E300">IFERROR(INDEX(Design!D$1:D$680,_Formatting!$J217),"")</f>
        <v/>
      </c>
      <c r="F300" s="467"/>
      <c r="G300" s="482" t="str" cm="1">
        <f t="array" ref="G300">IFERROR(INDEX(Design!E$1:E$680,_Formatting!$J217),"")</f>
        <v/>
      </c>
      <c r="H300" s="467"/>
      <c r="I300" s="467" t="str" cm="1">
        <f t="array" ref="I300">IFERROR(INDEX(Design!F$1:F$680,_Formatting!$J217),"")</f>
        <v/>
      </c>
      <c r="J300" s="467" t="str" cm="1">
        <f t="array" ref="J300">IFERROR(INDEX(Design!G$1:G$680,_Formatting!$J217),"")</f>
        <v/>
      </c>
      <c r="K300" s="483" t="str" cm="1">
        <f t="array" ref="K300">IFERROR(INDEX(Design!H$1:H$680,_Formatting!$J217),"")</f>
        <v/>
      </c>
      <c r="L300" s="467" t="str" cm="1">
        <f t="array" ref="L300">IFERROR(INDEX(Design!I$1:I$680,_Formatting!$J217),"")</f>
        <v/>
      </c>
      <c r="M300" s="467" t="str" cm="1">
        <f t="array" ref="M300">IFERROR(INDEX(Design!J$1:J$680,_Formatting!$J217),"")</f>
        <v/>
      </c>
      <c r="N300" s="467" t="str" cm="1">
        <f t="array" ref="N300">IFERROR(INDEX(Design!K$1:K$680,_Formatting!$J217),"")</f>
        <v/>
      </c>
      <c r="O300" s="467" t="str" cm="1">
        <f t="array" ref="O300">IFERROR(INDEX(Design!L$1:L$680,_Formatting!$J217),"")</f>
        <v/>
      </c>
      <c r="P300" s="467" t="str" cm="1">
        <f t="array" ref="P300">IFERROR(INDEX(Design!Q$1:Q$680,_Formatting!$J217),"")</f>
        <v/>
      </c>
    </row>
    <row r="301" spans="3:16" x14ac:dyDescent="0.25">
      <c r="C301" s="467" t="str" cm="1">
        <f t="array" ref="C301">IFERROR(INDEX(Design!B$1:B$680,_Formatting!$J218),"")</f>
        <v/>
      </c>
      <c r="D301" s="467" t="str" cm="1">
        <f t="array" ref="D301">IFERROR(INDEX(Design!C$1:C$680,_Formatting!$J218),"")</f>
        <v/>
      </c>
      <c r="E301" s="467" t="str" cm="1">
        <f t="array" ref="E301">IFERROR(INDEX(Design!D$1:D$680,_Formatting!$J218),"")</f>
        <v/>
      </c>
      <c r="F301" s="467"/>
      <c r="G301" s="482" t="str" cm="1">
        <f t="array" ref="G301">IFERROR(INDEX(Design!E$1:E$680,_Formatting!$J218),"")</f>
        <v/>
      </c>
      <c r="H301" s="467"/>
      <c r="I301" s="467" t="str" cm="1">
        <f t="array" ref="I301">IFERROR(INDEX(Design!F$1:F$680,_Formatting!$J218),"")</f>
        <v/>
      </c>
      <c r="J301" s="467" t="str" cm="1">
        <f t="array" ref="J301">IFERROR(INDEX(Design!G$1:G$680,_Formatting!$J218),"")</f>
        <v/>
      </c>
      <c r="K301" s="483" t="str" cm="1">
        <f t="array" ref="K301">IFERROR(INDEX(Design!H$1:H$680,_Formatting!$J218),"")</f>
        <v/>
      </c>
      <c r="L301" s="467" t="str" cm="1">
        <f t="array" ref="L301">IFERROR(INDEX(Design!I$1:I$680,_Formatting!$J218),"")</f>
        <v/>
      </c>
      <c r="M301" s="467" t="str" cm="1">
        <f t="array" ref="M301">IFERROR(INDEX(Design!J$1:J$680,_Formatting!$J218),"")</f>
        <v/>
      </c>
      <c r="N301" s="467" t="str" cm="1">
        <f t="array" ref="N301">IFERROR(INDEX(Design!K$1:K$680,_Formatting!$J218),"")</f>
        <v/>
      </c>
      <c r="O301" s="467" t="str" cm="1">
        <f t="array" ref="O301">IFERROR(INDEX(Design!L$1:L$680,_Formatting!$J218),"")</f>
        <v/>
      </c>
      <c r="P301" s="467" t="str" cm="1">
        <f t="array" ref="P301">IFERROR(INDEX(Design!Q$1:Q$680,_Formatting!$J218),"")</f>
        <v/>
      </c>
    </row>
    <row r="302" spans="3:16" x14ac:dyDescent="0.25">
      <c r="C302" s="467" t="str" cm="1">
        <f t="array" ref="C302">IFERROR(INDEX(Design!B$1:B$680,_Formatting!$J219),"")</f>
        <v/>
      </c>
      <c r="D302" s="467" t="str" cm="1">
        <f t="array" ref="D302">IFERROR(INDEX(Design!C$1:C$680,_Formatting!$J219),"")</f>
        <v/>
      </c>
      <c r="E302" s="467" t="str" cm="1">
        <f t="array" ref="E302">IFERROR(INDEX(Design!D$1:D$680,_Formatting!$J219),"")</f>
        <v/>
      </c>
      <c r="F302" s="467"/>
      <c r="G302" s="482" t="str" cm="1">
        <f t="array" ref="G302">IFERROR(INDEX(Design!E$1:E$680,_Formatting!$J219),"")</f>
        <v/>
      </c>
      <c r="H302" s="467"/>
      <c r="I302" s="467" t="str" cm="1">
        <f t="array" ref="I302">IFERROR(INDEX(Design!F$1:F$680,_Formatting!$J219),"")</f>
        <v/>
      </c>
      <c r="J302" s="467" t="str" cm="1">
        <f t="array" ref="J302">IFERROR(INDEX(Design!G$1:G$680,_Formatting!$J219),"")</f>
        <v/>
      </c>
      <c r="K302" s="483" t="str" cm="1">
        <f t="array" ref="K302">IFERROR(INDEX(Design!H$1:H$680,_Formatting!$J219),"")</f>
        <v/>
      </c>
      <c r="L302" s="467" t="str" cm="1">
        <f t="array" ref="L302">IFERROR(INDEX(Design!I$1:I$680,_Formatting!$J219),"")</f>
        <v/>
      </c>
      <c r="M302" s="467" t="str" cm="1">
        <f t="array" ref="M302">IFERROR(INDEX(Design!J$1:J$680,_Formatting!$J219),"")</f>
        <v/>
      </c>
      <c r="N302" s="467" t="str" cm="1">
        <f t="array" ref="N302">IFERROR(INDEX(Design!K$1:K$680,_Formatting!$J219),"")</f>
        <v/>
      </c>
      <c r="O302" s="467" t="str" cm="1">
        <f t="array" ref="O302">IFERROR(INDEX(Design!L$1:L$680,_Formatting!$J219),"")</f>
        <v/>
      </c>
      <c r="P302" s="467" t="str" cm="1">
        <f t="array" ref="P302">IFERROR(INDEX(Design!Q$1:Q$680,_Formatting!$J219),"")</f>
        <v/>
      </c>
    </row>
    <row r="303" spans="3:16" x14ac:dyDescent="0.25">
      <c r="C303" s="467" t="str" cm="1">
        <f t="array" ref="C303">IFERROR(INDEX(Design!B$1:B$680,_Formatting!$J220),"")</f>
        <v/>
      </c>
      <c r="D303" s="467" t="str" cm="1">
        <f t="array" ref="D303">IFERROR(INDEX(Design!C$1:C$680,_Formatting!$J220),"")</f>
        <v/>
      </c>
      <c r="E303" s="467" t="str" cm="1">
        <f t="array" ref="E303">IFERROR(INDEX(Design!D$1:D$680,_Formatting!$J220),"")</f>
        <v/>
      </c>
      <c r="F303" s="467"/>
      <c r="G303" s="482" t="str" cm="1">
        <f t="array" ref="G303">IFERROR(INDEX(Design!E$1:E$680,_Formatting!$J220),"")</f>
        <v/>
      </c>
      <c r="H303" s="467"/>
      <c r="I303" s="467" t="str" cm="1">
        <f t="array" ref="I303">IFERROR(INDEX(Design!F$1:F$680,_Formatting!$J220),"")</f>
        <v/>
      </c>
      <c r="J303" s="467" t="str" cm="1">
        <f t="array" ref="J303">IFERROR(INDEX(Design!G$1:G$680,_Formatting!$J220),"")</f>
        <v/>
      </c>
      <c r="K303" s="483" t="str" cm="1">
        <f t="array" ref="K303">IFERROR(INDEX(Design!H$1:H$680,_Formatting!$J220),"")</f>
        <v/>
      </c>
      <c r="L303" s="467" t="str" cm="1">
        <f t="array" ref="L303">IFERROR(INDEX(Design!I$1:I$680,_Formatting!$J220),"")</f>
        <v/>
      </c>
      <c r="M303" s="467" t="str" cm="1">
        <f t="array" ref="M303">IFERROR(INDEX(Design!J$1:J$680,_Formatting!$J220),"")</f>
        <v/>
      </c>
      <c r="N303" s="467" t="str" cm="1">
        <f t="array" ref="N303">IFERROR(INDEX(Design!K$1:K$680,_Formatting!$J220),"")</f>
        <v/>
      </c>
      <c r="O303" s="467" t="str" cm="1">
        <f t="array" ref="O303">IFERROR(INDEX(Design!L$1:L$680,_Formatting!$J220),"")</f>
        <v/>
      </c>
      <c r="P303" s="467" t="str" cm="1">
        <f t="array" ref="P303">IFERROR(INDEX(Design!Q$1:Q$680,_Formatting!$J220),"")</f>
        <v/>
      </c>
    </row>
    <row r="304" spans="3:16" x14ac:dyDescent="0.25">
      <c r="C304" s="467" t="str" cm="1">
        <f t="array" ref="C304">IFERROR(INDEX(Design!B$1:B$680,_Formatting!$J221),"")</f>
        <v/>
      </c>
      <c r="D304" s="467" t="str" cm="1">
        <f t="array" ref="D304">IFERROR(INDEX(Design!C$1:C$680,_Formatting!$J221),"")</f>
        <v/>
      </c>
      <c r="E304" s="467" t="str" cm="1">
        <f t="array" ref="E304">IFERROR(INDEX(Design!D$1:D$680,_Formatting!$J221),"")</f>
        <v/>
      </c>
      <c r="F304" s="467"/>
      <c r="G304" s="482" t="str" cm="1">
        <f t="array" ref="G304">IFERROR(INDEX(Design!E$1:E$680,_Formatting!$J221),"")</f>
        <v/>
      </c>
      <c r="H304" s="467"/>
      <c r="I304" s="467" t="str" cm="1">
        <f t="array" ref="I304">IFERROR(INDEX(Design!F$1:F$680,_Formatting!$J221),"")</f>
        <v/>
      </c>
      <c r="J304" s="467" t="str" cm="1">
        <f t="array" ref="J304">IFERROR(INDEX(Design!G$1:G$680,_Formatting!$J221),"")</f>
        <v/>
      </c>
      <c r="K304" s="483" t="str" cm="1">
        <f t="array" ref="K304">IFERROR(INDEX(Design!H$1:H$680,_Formatting!$J221),"")</f>
        <v/>
      </c>
      <c r="L304" s="467" t="str" cm="1">
        <f t="array" ref="L304">IFERROR(INDEX(Design!I$1:I$680,_Formatting!$J221),"")</f>
        <v/>
      </c>
      <c r="M304" s="467" t="str" cm="1">
        <f t="array" ref="M304">IFERROR(INDEX(Design!J$1:J$680,_Formatting!$J221),"")</f>
        <v/>
      </c>
      <c r="N304" s="467" t="str" cm="1">
        <f t="array" ref="N304">IFERROR(INDEX(Design!K$1:K$680,_Formatting!$J221),"")</f>
        <v/>
      </c>
      <c r="O304" s="467" t="str" cm="1">
        <f t="array" ref="O304">IFERROR(INDEX(Design!L$1:L$680,_Formatting!$J221),"")</f>
        <v/>
      </c>
      <c r="P304" s="467" t="str" cm="1">
        <f t="array" ref="P304">IFERROR(INDEX(Design!Q$1:Q$680,_Formatting!$J221),"")</f>
        <v/>
      </c>
    </row>
    <row r="305" spans="3:16" x14ac:dyDescent="0.25">
      <c r="C305" s="467" t="str" cm="1">
        <f t="array" ref="C305">IFERROR(INDEX(Design!B$1:B$680,_Formatting!$J222),"")</f>
        <v/>
      </c>
      <c r="D305" s="467" t="str" cm="1">
        <f t="array" ref="D305">IFERROR(INDEX(Design!C$1:C$680,_Formatting!$J222),"")</f>
        <v/>
      </c>
      <c r="E305" s="467" t="str" cm="1">
        <f t="array" ref="E305">IFERROR(INDEX(Design!D$1:D$680,_Formatting!$J222),"")</f>
        <v/>
      </c>
      <c r="F305" s="467"/>
      <c r="G305" s="482" t="str" cm="1">
        <f t="array" ref="G305">IFERROR(INDEX(Design!E$1:E$680,_Formatting!$J222),"")</f>
        <v/>
      </c>
      <c r="H305" s="467"/>
      <c r="I305" s="467" t="str" cm="1">
        <f t="array" ref="I305">IFERROR(INDEX(Design!F$1:F$680,_Formatting!$J222),"")</f>
        <v/>
      </c>
      <c r="J305" s="467" t="str" cm="1">
        <f t="array" ref="J305">IFERROR(INDEX(Design!G$1:G$680,_Formatting!$J222),"")</f>
        <v/>
      </c>
      <c r="K305" s="483" t="str" cm="1">
        <f t="array" ref="K305">IFERROR(INDEX(Design!H$1:H$680,_Formatting!$J222),"")</f>
        <v/>
      </c>
      <c r="L305" s="467" t="str" cm="1">
        <f t="array" ref="L305">IFERROR(INDEX(Design!I$1:I$680,_Formatting!$J222),"")</f>
        <v/>
      </c>
      <c r="M305" s="467" t="str" cm="1">
        <f t="array" ref="M305">IFERROR(INDEX(Design!J$1:J$680,_Formatting!$J222),"")</f>
        <v/>
      </c>
      <c r="N305" s="467" t="str" cm="1">
        <f t="array" ref="N305">IFERROR(INDEX(Design!K$1:K$680,_Formatting!$J222),"")</f>
        <v/>
      </c>
      <c r="O305" s="467" t="str" cm="1">
        <f t="array" ref="O305">IFERROR(INDEX(Design!L$1:L$680,_Formatting!$J222),"")</f>
        <v/>
      </c>
      <c r="P305" s="467" t="str" cm="1">
        <f t="array" ref="P305">IFERROR(INDEX(Design!Q$1:Q$680,_Formatting!$J222),"")</f>
        <v/>
      </c>
    </row>
    <row r="306" spans="3:16" x14ac:dyDescent="0.25">
      <c r="C306" s="467" t="str" cm="1">
        <f t="array" ref="C306">IFERROR(INDEX(Design!B$1:B$680,_Formatting!$J223),"")</f>
        <v/>
      </c>
      <c r="D306" s="467" t="str" cm="1">
        <f t="array" ref="D306">IFERROR(INDEX(Design!C$1:C$680,_Formatting!$J223),"")</f>
        <v/>
      </c>
      <c r="E306" s="467" t="str" cm="1">
        <f t="array" ref="E306">IFERROR(INDEX(Design!D$1:D$680,_Formatting!$J223),"")</f>
        <v/>
      </c>
      <c r="F306" s="467"/>
      <c r="G306" s="482" t="str" cm="1">
        <f t="array" ref="G306">IFERROR(INDEX(Design!E$1:E$680,_Formatting!$J223),"")</f>
        <v/>
      </c>
      <c r="H306" s="467"/>
      <c r="I306" s="467" t="str" cm="1">
        <f t="array" ref="I306">IFERROR(INDEX(Design!F$1:F$680,_Formatting!$J223),"")</f>
        <v/>
      </c>
      <c r="J306" s="467" t="str" cm="1">
        <f t="array" ref="J306">IFERROR(INDEX(Design!G$1:G$680,_Formatting!$J223),"")</f>
        <v/>
      </c>
      <c r="K306" s="483" t="str" cm="1">
        <f t="array" ref="K306">IFERROR(INDEX(Design!H$1:H$680,_Formatting!$J223),"")</f>
        <v/>
      </c>
      <c r="L306" s="467" t="str" cm="1">
        <f t="array" ref="L306">IFERROR(INDEX(Design!I$1:I$680,_Formatting!$J223),"")</f>
        <v/>
      </c>
      <c r="M306" s="467" t="str" cm="1">
        <f t="array" ref="M306">IFERROR(INDEX(Design!J$1:J$680,_Formatting!$J223),"")</f>
        <v/>
      </c>
      <c r="N306" s="467" t="str" cm="1">
        <f t="array" ref="N306">IFERROR(INDEX(Design!K$1:K$680,_Formatting!$J223),"")</f>
        <v/>
      </c>
      <c r="O306" s="467" t="str" cm="1">
        <f t="array" ref="O306">IFERROR(INDEX(Design!L$1:L$680,_Formatting!$J223),"")</f>
        <v/>
      </c>
      <c r="P306" s="467" t="str" cm="1">
        <f t="array" ref="P306">IFERROR(INDEX(Design!Q$1:Q$680,_Formatting!$J223),"")</f>
        <v/>
      </c>
    </row>
    <row r="307" spans="3:16" x14ac:dyDescent="0.25">
      <c r="C307" s="467" t="str" cm="1">
        <f t="array" ref="C307">IFERROR(INDEX(Design!B$1:B$680,_Formatting!$J224),"")</f>
        <v/>
      </c>
      <c r="D307" s="467" t="str" cm="1">
        <f t="array" ref="D307">IFERROR(INDEX(Design!C$1:C$680,_Formatting!$J224),"")</f>
        <v/>
      </c>
      <c r="E307" s="467" t="str" cm="1">
        <f t="array" ref="E307">IFERROR(INDEX(Design!D$1:D$680,_Formatting!$J224),"")</f>
        <v/>
      </c>
      <c r="F307" s="467"/>
      <c r="G307" s="482" t="str" cm="1">
        <f t="array" ref="G307">IFERROR(INDEX(Design!E$1:E$680,_Formatting!$J224),"")</f>
        <v/>
      </c>
      <c r="H307" s="467"/>
      <c r="I307" s="467" t="str" cm="1">
        <f t="array" ref="I307">IFERROR(INDEX(Design!F$1:F$680,_Formatting!$J224),"")</f>
        <v/>
      </c>
      <c r="J307" s="467" t="str" cm="1">
        <f t="array" ref="J307">IFERROR(INDEX(Design!G$1:G$680,_Formatting!$J224),"")</f>
        <v/>
      </c>
      <c r="K307" s="483" t="str" cm="1">
        <f t="array" ref="K307">IFERROR(INDEX(Design!H$1:H$680,_Formatting!$J224),"")</f>
        <v/>
      </c>
      <c r="L307" s="467" t="str" cm="1">
        <f t="array" ref="L307">IFERROR(INDEX(Design!I$1:I$680,_Formatting!$J224),"")</f>
        <v/>
      </c>
      <c r="M307" s="467" t="str" cm="1">
        <f t="array" ref="M307">IFERROR(INDEX(Design!J$1:J$680,_Formatting!$J224),"")</f>
        <v/>
      </c>
      <c r="N307" s="467" t="str" cm="1">
        <f t="array" ref="N307">IFERROR(INDEX(Design!K$1:K$680,_Formatting!$J224),"")</f>
        <v/>
      </c>
      <c r="O307" s="467" t="str" cm="1">
        <f t="array" ref="O307">IFERROR(INDEX(Design!L$1:L$680,_Formatting!$J224),"")</f>
        <v/>
      </c>
      <c r="P307" s="467" t="str" cm="1">
        <f t="array" ref="P307">IFERROR(INDEX(Design!Q$1:Q$680,_Formatting!$J224),"")</f>
        <v/>
      </c>
    </row>
    <row r="308" spans="3:16" x14ac:dyDescent="0.25">
      <c r="C308" s="467" t="str" cm="1">
        <f t="array" ref="C308">IFERROR(INDEX(Design!B$1:B$680,_Formatting!$J225),"")</f>
        <v/>
      </c>
      <c r="D308" s="467" t="str" cm="1">
        <f t="array" ref="D308">IFERROR(INDEX(Design!C$1:C$680,_Formatting!$J225),"")</f>
        <v/>
      </c>
      <c r="E308" s="467" t="str" cm="1">
        <f t="array" ref="E308">IFERROR(INDEX(Design!D$1:D$680,_Formatting!$J225),"")</f>
        <v/>
      </c>
      <c r="F308" s="467"/>
      <c r="G308" s="482" t="str" cm="1">
        <f t="array" ref="G308">IFERROR(INDEX(Design!E$1:E$680,_Formatting!$J225),"")</f>
        <v/>
      </c>
      <c r="H308" s="467"/>
      <c r="I308" s="467" t="str" cm="1">
        <f t="array" ref="I308">IFERROR(INDEX(Design!F$1:F$680,_Formatting!$J225),"")</f>
        <v/>
      </c>
      <c r="J308" s="467" t="str" cm="1">
        <f t="array" ref="J308">IFERROR(INDEX(Design!G$1:G$680,_Formatting!$J225),"")</f>
        <v/>
      </c>
      <c r="K308" s="483" t="str" cm="1">
        <f t="array" ref="K308">IFERROR(INDEX(Design!H$1:H$680,_Formatting!$J225),"")</f>
        <v/>
      </c>
      <c r="L308" s="467" t="str" cm="1">
        <f t="array" ref="L308">IFERROR(INDEX(Design!I$1:I$680,_Formatting!$J225),"")</f>
        <v/>
      </c>
      <c r="M308" s="467" t="str" cm="1">
        <f t="array" ref="M308">IFERROR(INDEX(Design!J$1:J$680,_Formatting!$J225),"")</f>
        <v/>
      </c>
      <c r="N308" s="467" t="str" cm="1">
        <f t="array" ref="N308">IFERROR(INDEX(Design!K$1:K$680,_Formatting!$J225),"")</f>
        <v/>
      </c>
      <c r="O308" s="467" t="str" cm="1">
        <f t="array" ref="O308">IFERROR(INDEX(Design!L$1:L$680,_Formatting!$J225),"")</f>
        <v/>
      </c>
      <c r="P308" s="467" t="str" cm="1">
        <f t="array" ref="P308">IFERROR(INDEX(Design!Q$1:Q$680,_Formatting!$J225),"")</f>
        <v/>
      </c>
    </row>
    <row r="309" spans="3:16" x14ac:dyDescent="0.25">
      <c r="C309" s="467" t="str" cm="1">
        <f t="array" ref="C309">IFERROR(INDEX(Design!B$1:B$680,_Formatting!$J226),"")</f>
        <v/>
      </c>
      <c r="D309" s="467" t="str" cm="1">
        <f t="array" ref="D309">IFERROR(INDEX(Design!C$1:C$680,_Formatting!$J226),"")</f>
        <v/>
      </c>
      <c r="E309" s="467" t="str" cm="1">
        <f t="array" ref="E309">IFERROR(INDEX(Design!D$1:D$680,_Formatting!$J226),"")</f>
        <v/>
      </c>
      <c r="F309" s="467"/>
      <c r="G309" s="482" t="str" cm="1">
        <f t="array" ref="G309">IFERROR(INDEX(Design!E$1:E$680,_Formatting!$J226),"")</f>
        <v/>
      </c>
      <c r="H309" s="467"/>
      <c r="I309" s="467" t="str" cm="1">
        <f t="array" ref="I309">IFERROR(INDEX(Design!F$1:F$680,_Formatting!$J226),"")</f>
        <v/>
      </c>
      <c r="J309" s="467" t="str" cm="1">
        <f t="array" ref="J309">IFERROR(INDEX(Design!G$1:G$680,_Formatting!$J226),"")</f>
        <v/>
      </c>
      <c r="K309" s="483" t="str" cm="1">
        <f t="array" ref="K309">IFERROR(INDEX(Design!H$1:H$680,_Formatting!$J226),"")</f>
        <v/>
      </c>
      <c r="L309" s="467" t="str" cm="1">
        <f t="array" ref="L309">IFERROR(INDEX(Design!I$1:I$680,_Formatting!$J226),"")</f>
        <v/>
      </c>
      <c r="M309" s="467" t="str" cm="1">
        <f t="array" ref="M309">IFERROR(INDEX(Design!J$1:J$680,_Formatting!$J226),"")</f>
        <v/>
      </c>
      <c r="N309" s="467" t="str" cm="1">
        <f t="array" ref="N309">IFERROR(INDEX(Design!K$1:K$680,_Formatting!$J226),"")</f>
        <v/>
      </c>
      <c r="O309" s="467" t="str" cm="1">
        <f t="array" ref="O309">IFERROR(INDEX(Design!L$1:L$680,_Formatting!$J226),"")</f>
        <v/>
      </c>
      <c r="P309" s="467" t="str" cm="1">
        <f t="array" ref="P309">IFERROR(INDEX(Design!Q$1:Q$680,_Formatting!$J226),"")</f>
        <v/>
      </c>
    </row>
    <row r="310" spans="3:16" x14ac:dyDescent="0.25">
      <c r="C310" s="467" t="str" cm="1">
        <f t="array" ref="C310">IFERROR(INDEX(Design!B$1:B$680,_Formatting!$J227),"")</f>
        <v/>
      </c>
      <c r="D310" s="467" t="str" cm="1">
        <f t="array" ref="D310">IFERROR(INDEX(Design!C$1:C$680,_Formatting!$J227),"")</f>
        <v/>
      </c>
      <c r="E310" s="467" t="str" cm="1">
        <f t="array" ref="E310">IFERROR(INDEX(Design!D$1:D$680,_Formatting!$J227),"")</f>
        <v/>
      </c>
      <c r="F310" s="467"/>
      <c r="G310" s="482" t="str" cm="1">
        <f t="array" ref="G310">IFERROR(INDEX(Design!E$1:E$680,_Formatting!$J227),"")</f>
        <v/>
      </c>
      <c r="H310" s="467"/>
      <c r="I310" s="467" t="str" cm="1">
        <f t="array" ref="I310">IFERROR(INDEX(Design!F$1:F$680,_Formatting!$J227),"")</f>
        <v/>
      </c>
      <c r="J310" s="467" t="str" cm="1">
        <f t="array" ref="J310">IFERROR(INDEX(Design!G$1:G$680,_Formatting!$J227),"")</f>
        <v/>
      </c>
      <c r="K310" s="483" t="str" cm="1">
        <f t="array" ref="K310">IFERROR(INDEX(Design!H$1:H$680,_Formatting!$J227),"")</f>
        <v/>
      </c>
      <c r="L310" s="467" t="str" cm="1">
        <f t="array" ref="L310">IFERROR(INDEX(Design!I$1:I$680,_Formatting!$J227),"")</f>
        <v/>
      </c>
      <c r="M310" s="467" t="str" cm="1">
        <f t="array" ref="M310">IFERROR(INDEX(Design!J$1:J$680,_Formatting!$J227),"")</f>
        <v/>
      </c>
      <c r="N310" s="467" t="str" cm="1">
        <f t="array" ref="N310">IFERROR(INDEX(Design!K$1:K$680,_Formatting!$J227),"")</f>
        <v/>
      </c>
      <c r="O310" s="467" t="str" cm="1">
        <f t="array" ref="O310">IFERROR(INDEX(Design!L$1:L$680,_Formatting!$J227),"")</f>
        <v/>
      </c>
      <c r="P310" s="467" t="str" cm="1">
        <f t="array" ref="P310">IFERROR(INDEX(Design!Q$1:Q$680,_Formatting!$J227),"")</f>
        <v/>
      </c>
    </row>
    <row r="311" spans="3:16" x14ac:dyDescent="0.25">
      <c r="C311" s="467" t="str" cm="1">
        <f t="array" ref="C311">IFERROR(INDEX(Design!B$1:B$680,_Formatting!$J228),"")</f>
        <v/>
      </c>
      <c r="D311" s="467" t="str" cm="1">
        <f t="array" ref="D311">IFERROR(INDEX(Design!C$1:C$680,_Formatting!$J228),"")</f>
        <v/>
      </c>
      <c r="E311" s="467" t="str" cm="1">
        <f t="array" ref="E311">IFERROR(INDEX(Design!D$1:D$680,_Formatting!$J228),"")</f>
        <v/>
      </c>
      <c r="F311" s="467"/>
      <c r="G311" s="482" t="str" cm="1">
        <f t="array" ref="G311">IFERROR(INDEX(Design!E$1:E$680,_Formatting!$J228),"")</f>
        <v/>
      </c>
      <c r="H311" s="467"/>
      <c r="I311" s="467" t="str" cm="1">
        <f t="array" ref="I311">IFERROR(INDEX(Design!F$1:F$680,_Formatting!$J228),"")</f>
        <v/>
      </c>
      <c r="J311" s="467" t="str" cm="1">
        <f t="array" ref="J311">IFERROR(INDEX(Design!G$1:G$680,_Formatting!$J228),"")</f>
        <v/>
      </c>
      <c r="K311" s="483" t="str" cm="1">
        <f t="array" ref="K311">IFERROR(INDEX(Design!H$1:H$680,_Formatting!$J228),"")</f>
        <v/>
      </c>
      <c r="L311" s="467" t="str" cm="1">
        <f t="array" ref="L311">IFERROR(INDEX(Design!I$1:I$680,_Formatting!$J228),"")</f>
        <v/>
      </c>
      <c r="M311" s="467" t="str" cm="1">
        <f t="array" ref="M311">IFERROR(INDEX(Design!J$1:J$680,_Formatting!$J228),"")</f>
        <v/>
      </c>
      <c r="N311" s="467" t="str" cm="1">
        <f t="array" ref="N311">IFERROR(INDEX(Design!K$1:K$680,_Formatting!$J228),"")</f>
        <v/>
      </c>
      <c r="O311" s="467" t="str" cm="1">
        <f t="array" ref="O311">IFERROR(INDEX(Design!L$1:L$680,_Formatting!$J228),"")</f>
        <v/>
      </c>
      <c r="P311" s="467" t="str" cm="1">
        <f t="array" ref="P311">IFERROR(INDEX(Design!Q$1:Q$680,_Formatting!$J228),"")</f>
        <v/>
      </c>
    </row>
    <row r="312" spans="3:16" x14ac:dyDescent="0.25">
      <c r="C312" s="467" t="str" cm="1">
        <f t="array" ref="C312">IFERROR(INDEX(Design!B$1:B$680,_Formatting!$J229),"")</f>
        <v/>
      </c>
      <c r="D312" s="467" t="str" cm="1">
        <f t="array" ref="D312">IFERROR(INDEX(Design!C$1:C$680,_Formatting!$J229),"")</f>
        <v/>
      </c>
      <c r="E312" s="467" t="str" cm="1">
        <f t="array" ref="E312">IFERROR(INDEX(Design!D$1:D$680,_Formatting!$J229),"")</f>
        <v/>
      </c>
      <c r="F312" s="467"/>
      <c r="G312" s="482" t="str" cm="1">
        <f t="array" ref="G312">IFERROR(INDEX(Design!E$1:E$680,_Formatting!$J229),"")</f>
        <v/>
      </c>
      <c r="H312" s="467"/>
      <c r="I312" s="467" t="str" cm="1">
        <f t="array" ref="I312">IFERROR(INDEX(Design!F$1:F$680,_Formatting!$J229),"")</f>
        <v/>
      </c>
      <c r="J312" s="467" t="str" cm="1">
        <f t="array" ref="J312">IFERROR(INDEX(Design!G$1:G$680,_Formatting!$J229),"")</f>
        <v/>
      </c>
      <c r="K312" s="483" t="str" cm="1">
        <f t="array" ref="K312">IFERROR(INDEX(Design!H$1:H$680,_Formatting!$J229),"")</f>
        <v/>
      </c>
      <c r="L312" s="467" t="str" cm="1">
        <f t="array" ref="L312">IFERROR(INDEX(Design!I$1:I$680,_Formatting!$J229),"")</f>
        <v/>
      </c>
      <c r="M312" s="467" t="str" cm="1">
        <f t="array" ref="M312">IFERROR(INDEX(Design!J$1:J$680,_Formatting!$J229),"")</f>
        <v/>
      </c>
      <c r="N312" s="467" t="str" cm="1">
        <f t="array" ref="N312">IFERROR(INDEX(Design!K$1:K$680,_Formatting!$J229),"")</f>
        <v/>
      </c>
      <c r="O312" s="467" t="str" cm="1">
        <f t="array" ref="O312">IFERROR(INDEX(Design!L$1:L$680,_Formatting!$J229),"")</f>
        <v/>
      </c>
      <c r="P312" s="467" t="str" cm="1">
        <f t="array" ref="P312">IFERROR(INDEX(Design!Q$1:Q$680,_Formatting!$J229),"")</f>
        <v/>
      </c>
    </row>
    <row r="313" spans="3:16" x14ac:dyDescent="0.25">
      <c r="C313" s="467" t="str" cm="1">
        <f t="array" ref="C313">IFERROR(INDEX(Design!B$1:B$680,_Formatting!$J230),"")</f>
        <v/>
      </c>
      <c r="D313" s="467" t="str" cm="1">
        <f t="array" ref="D313">IFERROR(INDEX(Design!C$1:C$680,_Formatting!$J230),"")</f>
        <v/>
      </c>
      <c r="E313" s="467" t="str" cm="1">
        <f t="array" ref="E313">IFERROR(INDEX(Design!D$1:D$680,_Formatting!$J230),"")</f>
        <v/>
      </c>
      <c r="F313" s="467"/>
      <c r="G313" s="482" t="str" cm="1">
        <f t="array" ref="G313">IFERROR(INDEX(Design!E$1:E$680,_Formatting!$J230),"")</f>
        <v/>
      </c>
      <c r="H313" s="467"/>
      <c r="I313" s="467" t="str" cm="1">
        <f t="array" ref="I313">IFERROR(INDEX(Design!F$1:F$680,_Formatting!$J230),"")</f>
        <v/>
      </c>
      <c r="J313" s="467" t="str" cm="1">
        <f t="array" ref="J313">IFERROR(INDEX(Design!G$1:G$680,_Formatting!$J230),"")</f>
        <v/>
      </c>
      <c r="K313" s="483" t="str" cm="1">
        <f t="array" ref="K313">IFERROR(INDEX(Design!H$1:H$680,_Formatting!$J230),"")</f>
        <v/>
      </c>
      <c r="L313" s="467" t="str" cm="1">
        <f t="array" ref="L313">IFERROR(INDEX(Design!I$1:I$680,_Formatting!$J230),"")</f>
        <v/>
      </c>
      <c r="M313" s="467" t="str" cm="1">
        <f t="array" ref="M313">IFERROR(INDEX(Design!J$1:J$680,_Formatting!$J230),"")</f>
        <v/>
      </c>
      <c r="N313" s="467" t="str" cm="1">
        <f t="array" ref="N313">IFERROR(INDEX(Design!K$1:K$680,_Formatting!$J230),"")</f>
        <v/>
      </c>
      <c r="O313" s="467" t="str" cm="1">
        <f t="array" ref="O313">IFERROR(INDEX(Design!L$1:L$680,_Formatting!$J230),"")</f>
        <v/>
      </c>
      <c r="P313" s="467" t="str" cm="1">
        <f t="array" ref="P313">IFERROR(INDEX(Design!Q$1:Q$680,_Formatting!$J230),"")</f>
        <v/>
      </c>
    </row>
    <row r="314" spans="3:16" x14ac:dyDescent="0.25">
      <c r="C314" s="467" t="str" cm="1">
        <f t="array" ref="C314">IFERROR(INDEX(Design!B$1:B$680,_Formatting!$J231),"")</f>
        <v/>
      </c>
      <c r="D314" s="467" t="str" cm="1">
        <f t="array" ref="D314">IFERROR(INDEX(Design!C$1:C$680,_Formatting!$J231),"")</f>
        <v/>
      </c>
      <c r="E314" s="467" t="str" cm="1">
        <f t="array" ref="E314">IFERROR(INDEX(Design!D$1:D$680,_Formatting!$J231),"")</f>
        <v/>
      </c>
      <c r="F314" s="467"/>
      <c r="G314" s="482" t="str" cm="1">
        <f t="array" ref="G314">IFERROR(INDEX(Design!E$1:E$680,_Formatting!$J231),"")</f>
        <v/>
      </c>
      <c r="H314" s="467"/>
      <c r="I314" s="467" t="str" cm="1">
        <f t="array" ref="I314">IFERROR(INDEX(Design!F$1:F$680,_Formatting!$J231),"")</f>
        <v/>
      </c>
      <c r="J314" s="467" t="str" cm="1">
        <f t="array" ref="J314">IFERROR(INDEX(Design!G$1:G$680,_Formatting!$J231),"")</f>
        <v/>
      </c>
      <c r="K314" s="483" t="str" cm="1">
        <f t="array" ref="K314">IFERROR(INDEX(Design!H$1:H$680,_Formatting!$J231),"")</f>
        <v/>
      </c>
      <c r="L314" s="467" t="str" cm="1">
        <f t="array" ref="L314">IFERROR(INDEX(Design!I$1:I$680,_Formatting!$J231),"")</f>
        <v/>
      </c>
      <c r="M314" s="467" t="str" cm="1">
        <f t="array" ref="M314">IFERROR(INDEX(Design!J$1:J$680,_Formatting!$J231),"")</f>
        <v/>
      </c>
      <c r="N314" s="467" t="str" cm="1">
        <f t="array" ref="N314">IFERROR(INDEX(Design!K$1:K$680,_Formatting!$J231),"")</f>
        <v/>
      </c>
      <c r="O314" s="467" t="str" cm="1">
        <f t="array" ref="O314">IFERROR(INDEX(Design!L$1:L$680,_Formatting!$J231),"")</f>
        <v/>
      </c>
      <c r="P314" s="467" t="str" cm="1">
        <f t="array" ref="P314">IFERROR(INDEX(Design!Q$1:Q$680,_Formatting!$J231),"")</f>
        <v/>
      </c>
    </row>
    <row r="315" spans="3:16" x14ac:dyDescent="0.25">
      <c r="C315" s="467" t="str" cm="1">
        <f t="array" ref="C315">IFERROR(INDEX(Design!B$1:B$680,_Formatting!$J232),"")</f>
        <v/>
      </c>
      <c r="D315" s="467" t="str" cm="1">
        <f t="array" ref="D315">IFERROR(INDEX(Design!C$1:C$680,_Formatting!$J232),"")</f>
        <v/>
      </c>
      <c r="E315" s="467" t="str" cm="1">
        <f t="array" ref="E315">IFERROR(INDEX(Design!D$1:D$680,_Formatting!$J232),"")</f>
        <v/>
      </c>
      <c r="F315" s="467"/>
      <c r="G315" s="482" t="str" cm="1">
        <f t="array" ref="G315">IFERROR(INDEX(Design!E$1:E$680,_Formatting!$J232),"")</f>
        <v/>
      </c>
      <c r="H315" s="467"/>
      <c r="I315" s="467" t="str" cm="1">
        <f t="array" ref="I315">IFERROR(INDEX(Design!F$1:F$680,_Formatting!$J232),"")</f>
        <v/>
      </c>
      <c r="J315" s="467" t="str" cm="1">
        <f t="array" ref="J315">IFERROR(INDEX(Design!G$1:G$680,_Formatting!$J232),"")</f>
        <v/>
      </c>
      <c r="K315" s="483" t="str" cm="1">
        <f t="array" ref="K315">IFERROR(INDEX(Design!H$1:H$680,_Formatting!$J232),"")</f>
        <v/>
      </c>
      <c r="L315" s="467" t="str" cm="1">
        <f t="array" ref="L315">IFERROR(INDEX(Design!I$1:I$680,_Formatting!$J232),"")</f>
        <v/>
      </c>
      <c r="M315" s="467" t="str" cm="1">
        <f t="array" ref="M315">IFERROR(INDEX(Design!J$1:J$680,_Formatting!$J232),"")</f>
        <v/>
      </c>
      <c r="N315" s="467" t="str" cm="1">
        <f t="array" ref="N315">IFERROR(INDEX(Design!K$1:K$680,_Formatting!$J232),"")</f>
        <v/>
      </c>
      <c r="O315" s="467" t="str" cm="1">
        <f t="array" ref="O315">IFERROR(INDEX(Design!L$1:L$680,_Formatting!$J232),"")</f>
        <v/>
      </c>
      <c r="P315" s="467" t="str" cm="1">
        <f t="array" ref="P315">IFERROR(INDEX(Design!Q$1:Q$680,_Formatting!$J232),"")</f>
        <v/>
      </c>
    </row>
    <row r="316" spans="3:16" x14ac:dyDescent="0.25">
      <c r="C316" s="467" t="str" cm="1">
        <f t="array" ref="C316">IFERROR(INDEX(Design!B$1:B$680,_Formatting!$J233),"")</f>
        <v/>
      </c>
      <c r="D316" s="467" t="str" cm="1">
        <f t="array" ref="D316">IFERROR(INDEX(Design!C$1:C$680,_Formatting!$J233),"")</f>
        <v/>
      </c>
      <c r="E316" s="467" t="str" cm="1">
        <f t="array" ref="E316">IFERROR(INDEX(Design!D$1:D$680,_Formatting!$J233),"")</f>
        <v/>
      </c>
      <c r="F316" s="467"/>
      <c r="G316" s="482" t="str" cm="1">
        <f t="array" ref="G316">IFERROR(INDEX(Design!E$1:E$680,_Formatting!$J233),"")</f>
        <v/>
      </c>
      <c r="H316" s="467"/>
      <c r="I316" s="467" t="str" cm="1">
        <f t="array" ref="I316">IFERROR(INDEX(Design!F$1:F$680,_Formatting!$J233),"")</f>
        <v/>
      </c>
      <c r="J316" s="467" t="str" cm="1">
        <f t="array" ref="J316">IFERROR(INDEX(Design!G$1:G$680,_Formatting!$J233),"")</f>
        <v/>
      </c>
      <c r="K316" s="483" t="str" cm="1">
        <f t="array" ref="K316">IFERROR(INDEX(Design!H$1:H$680,_Formatting!$J233),"")</f>
        <v/>
      </c>
      <c r="L316" s="467" t="str" cm="1">
        <f t="array" ref="L316">IFERROR(INDEX(Design!I$1:I$680,_Formatting!$J233),"")</f>
        <v/>
      </c>
      <c r="M316" s="467" t="str" cm="1">
        <f t="array" ref="M316">IFERROR(INDEX(Design!J$1:J$680,_Formatting!$J233),"")</f>
        <v/>
      </c>
      <c r="N316" s="467" t="str" cm="1">
        <f t="array" ref="N316">IFERROR(INDEX(Design!K$1:K$680,_Formatting!$J233),"")</f>
        <v/>
      </c>
      <c r="O316" s="467" t="str" cm="1">
        <f t="array" ref="O316">IFERROR(INDEX(Design!L$1:L$680,_Formatting!$J233),"")</f>
        <v/>
      </c>
      <c r="P316" s="467" t="str" cm="1">
        <f t="array" ref="P316">IFERROR(INDEX(Design!Q$1:Q$680,_Formatting!$J233),"")</f>
        <v/>
      </c>
    </row>
    <row r="317" spans="3:16" x14ac:dyDescent="0.25">
      <c r="C317" s="467" t="str" cm="1">
        <f t="array" ref="C317">IFERROR(INDEX(Design!B$1:B$680,_Formatting!$J234),"")</f>
        <v/>
      </c>
      <c r="D317" s="467" t="str" cm="1">
        <f t="array" ref="D317">IFERROR(INDEX(Design!C$1:C$680,_Formatting!$J234),"")</f>
        <v/>
      </c>
      <c r="E317" s="467" t="str" cm="1">
        <f t="array" ref="E317">IFERROR(INDEX(Design!D$1:D$680,_Formatting!$J234),"")</f>
        <v/>
      </c>
      <c r="F317" s="467"/>
      <c r="G317" s="482" t="str" cm="1">
        <f t="array" ref="G317">IFERROR(INDEX(Design!E$1:E$680,_Formatting!$J234),"")</f>
        <v/>
      </c>
      <c r="H317" s="467"/>
      <c r="I317" s="467" t="str" cm="1">
        <f t="array" ref="I317">IFERROR(INDEX(Design!F$1:F$680,_Formatting!$J234),"")</f>
        <v/>
      </c>
      <c r="J317" s="467" t="str" cm="1">
        <f t="array" ref="J317">IFERROR(INDEX(Design!G$1:G$680,_Formatting!$J234),"")</f>
        <v/>
      </c>
      <c r="K317" s="483" t="str" cm="1">
        <f t="array" ref="K317">IFERROR(INDEX(Design!H$1:H$680,_Formatting!$J234),"")</f>
        <v/>
      </c>
      <c r="L317" s="467" t="str" cm="1">
        <f t="array" ref="L317">IFERROR(INDEX(Design!I$1:I$680,_Formatting!$J234),"")</f>
        <v/>
      </c>
      <c r="M317" s="467" t="str" cm="1">
        <f t="array" ref="M317">IFERROR(INDEX(Design!J$1:J$680,_Formatting!$J234),"")</f>
        <v/>
      </c>
      <c r="N317" s="467" t="str" cm="1">
        <f t="array" ref="N317">IFERROR(INDEX(Design!K$1:K$680,_Formatting!$J234),"")</f>
        <v/>
      </c>
      <c r="O317" s="467" t="str" cm="1">
        <f t="array" ref="O317">IFERROR(INDEX(Design!L$1:L$680,_Formatting!$J234),"")</f>
        <v/>
      </c>
      <c r="P317" s="467" t="str" cm="1">
        <f t="array" ref="P317">IFERROR(INDEX(Design!Q$1:Q$680,_Formatting!$J234),"")</f>
        <v/>
      </c>
    </row>
    <row r="318" spans="3:16" x14ac:dyDescent="0.25">
      <c r="C318" s="467" t="str" cm="1">
        <f t="array" ref="C318">IFERROR(INDEX(Design!B$1:B$680,_Formatting!$J235),"")</f>
        <v/>
      </c>
      <c r="D318" s="467" t="str" cm="1">
        <f t="array" ref="D318">IFERROR(INDEX(Design!C$1:C$680,_Formatting!$J235),"")</f>
        <v/>
      </c>
      <c r="E318" s="467" t="str" cm="1">
        <f t="array" ref="E318">IFERROR(INDEX(Design!D$1:D$680,_Formatting!$J235),"")</f>
        <v/>
      </c>
      <c r="F318" s="467"/>
      <c r="G318" s="482" t="str" cm="1">
        <f t="array" ref="G318">IFERROR(INDEX(Design!E$1:E$680,_Formatting!$J235),"")</f>
        <v/>
      </c>
      <c r="H318" s="467"/>
      <c r="I318" s="467" t="str" cm="1">
        <f t="array" ref="I318">IFERROR(INDEX(Design!F$1:F$680,_Formatting!$J235),"")</f>
        <v/>
      </c>
      <c r="J318" s="467" t="str" cm="1">
        <f t="array" ref="J318">IFERROR(INDEX(Design!G$1:G$680,_Formatting!$J235),"")</f>
        <v/>
      </c>
      <c r="K318" s="483" t="str" cm="1">
        <f t="array" ref="K318">IFERROR(INDEX(Design!H$1:H$680,_Formatting!$J235),"")</f>
        <v/>
      </c>
      <c r="L318" s="467" t="str" cm="1">
        <f t="array" ref="L318">IFERROR(INDEX(Design!I$1:I$680,_Formatting!$J235),"")</f>
        <v/>
      </c>
      <c r="M318" s="467" t="str" cm="1">
        <f t="array" ref="M318">IFERROR(INDEX(Design!J$1:J$680,_Formatting!$J235),"")</f>
        <v/>
      </c>
      <c r="N318" s="467" t="str" cm="1">
        <f t="array" ref="N318">IFERROR(INDEX(Design!K$1:K$680,_Formatting!$J235),"")</f>
        <v/>
      </c>
      <c r="O318" s="467" t="str" cm="1">
        <f t="array" ref="O318">IFERROR(INDEX(Design!L$1:L$680,_Formatting!$J235),"")</f>
        <v/>
      </c>
      <c r="P318" s="467" t="str" cm="1">
        <f t="array" ref="P318">IFERROR(INDEX(Design!Q$1:Q$680,_Formatting!$J235),"")</f>
        <v/>
      </c>
    </row>
    <row r="319" spans="3:16" x14ac:dyDescent="0.25">
      <c r="C319" s="467" t="str" cm="1">
        <f t="array" ref="C319">IFERROR(INDEX(Design!B$1:B$680,_Formatting!$J236),"")</f>
        <v/>
      </c>
      <c r="D319" s="467" t="str" cm="1">
        <f t="array" ref="D319">IFERROR(INDEX(Design!C$1:C$680,_Formatting!$J236),"")</f>
        <v/>
      </c>
      <c r="E319" s="467" t="str" cm="1">
        <f t="array" ref="E319">IFERROR(INDEX(Design!D$1:D$680,_Formatting!$J236),"")</f>
        <v/>
      </c>
      <c r="F319" s="467"/>
      <c r="G319" s="482" t="str" cm="1">
        <f t="array" ref="G319">IFERROR(INDEX(Design!E$1:E$680,_Formatting!$J236),"")</f>
        <v/>
      </c>
      <c r="H319" s="467"/>
      <c r="I319" s="467" t="str" cm="1">
        <f t="array" ref="I319">IFERROR(INDEX(Design!F$1:F$680,_Formatting!$J236),"")</f>
        <v/>
      </c>
      <c r="J319" s="467" t="str" cm="1">
        <f t="array" ref="J319">IFERROR(INDEX(Design!G$1:G$680,_Formatting!$J236),"")</f>
        <v/>
      </c>
      <c r="K319" s="483" t="str" cm="1">
        <f t="array" ref="K319">IFERROR(INDEX(Design!H$1:H$680,_Formatting!$J236),"")</f>
        <v/>
      </c>
      <c r="L319" s="467" t="str" cm="1">
        <f t="array" ref="L319">IFERROR(INDEX(Design!I$1:I$680,_Formatting!$J236),"")</f>
        <v/>
      </c>
      <c r="M319" s="467" t="str" cm="1">
        <f t="array" ref="M319">IFERROR(INDEX(Design!J$1:J$680,_Formatting!$J236),"")</f>
        <v/>
      </c>
      <c r="N319" s="467" t="str" cm="1">
        <f t="array" ref="N319">IFERROR(INDEX(Design!K$1:K$680,_Formatting!$J236),"")</f>
        <v/>
      </c>
      <c r="O319" s="467" t="str" cm="1">
        <f t="array" ref="O319">IFERROR(INDEX(Design!L$1:L$680,_Formatting!$J236),"")</f>
        <v/>
      </c>
      <c r="P319" s="467" t="str" cm="1">
        <f t="array" ref="P319">IFERROR(INDEX(Design!Q$1:Q$680,_Formatting!$J236),"")</f>
        <v/>
      </c>
    </row>
    <row r="320" spans="3:16" x14ac:dyDescent="0.25">
      <c r="C320" s="467" t="str" cm="1">
        <f t="array" ref="C320">IFERROR(INDEX(Design!B$1:B$680,_Formatting!$J237),"")</f>
        <v/>
      </c>
      <c r="D320" s="467" t="str" cm="1">
        <f t="array" ref="D320">IFERROR(INDEX(Design!C$1:C$680,_Formatting!$J237),"")</f>
        <v/>
      </c>
      <c r="E320" s="467" t="str" cm="1">
        <f t="array" ref="E320">IFERROR(INDEX(Design!D$1:D$680,_Formatting!$J237),"")</f>
        <v/>
      </c>
      <c r="F320" s="467"/>
      <c r="G320" s="482" t="str" cm="1">
        <f t="array" ref="G320">IFERROR(INDEX(Design!E$1:E$680,_Formatting!$J237),"")</f>
        <v/>
      </c>
      <c r="H320" s="467"/>
      <c r="I320" s="467" t="str" cm="1">
        <f t="array" ref="I320">IFERROR(INDEX(Design!F$1:F$680,_Formatting!$J237),"")</f>
        <v/>
      </c>
      <c r="J320" s="467" t="str" cm="1">
        <f t="array" ref="J320">IFERROR(INDEX(Design!G$1:G$680,_Formatting!$J237),"")</f>
        <v/>
      </c>
      <c r="K320" s="483" t="str" cm="1">
        <f t="array" ref="K320">IFERROR(INDEX(Design!H$1:H$680,_Formatting!$J237),"")</f>
        <v/>
      </c>
      <c r="L320" s="467" t="str" cm="1">
        <f t="array" ref="L320">IFERROR(INDEX(Design!I$1:I$680,_Formatting!$J237),"")</f>
        <v/>
      </c>
      <c r="M320" s="467" t="str" cm="1">
        <f t="array" ref="M320">IFERROR(INDEX(Design!J$1:J$680,_Formatting!$J237),"")</f>
        <v/>
      </c>
      <c r="N320" s="467" t="str" cm="1">
        <f t="array" ref="N320">IFERROR(INDEX(Design!K$1:K$680,_Formatting!$J237),"")</f>
        <v/>
      </c>
      <c r="O320" s="467" t="str" cm="1">
        <f t="array" ref="O320">IFERROR(INDEX(Design!L$1:L$680,_Formatting!$J237),"")</f>
        <v/>
      </c>
      <c r="P320" s="467" t="str" cm="1">
        <f t="array" ref="P320">IFERROR(INDEX(Design!Q$1:Q$680,_Formatting!$J237),"")</f>
        <v/>
      </c>
    </row>
    <row r="321" spans="3:16" x14ac:dyDescent="0.25">
      <c r="C321" s="467" t="str" cm="1">
        <f t="array" ref="C321">IFERROR(INDEX(Design!B$1:B$680,_Formatting!$J238),"")</f>
        <v/>
      </c>
      <c r="D321" s="467" t="str" cm="1">
        <f t="array" ref="D321">IFERROR(INDEX(Design!C$1:C$680,_Formatting!$J238),"")</f>
        <v/>
      </c>
      <c r="E321" s="467" t="str" cm="1">
        <f t="array" ref="E321">IFERROR(INDEX(Design!D$1:D$680,_Formatting!$J238),"")</f>
        <v/>
      </c>
      <c r="F321" s="467"/>
      <c r="G321" s="482" t="str" cm="1">
        <f t="array" ref="G321">IFERROR(INDEX(Design!E$1:E$680,_Formatting!$J238),"")</f>
        <v/>
      </c>
      <c r="H321" s="467"/>
      <c r="I321" s="467" t="str" cm="1">
        <f t="array" ref="I321">IFERROR(INDEX(Design!F$1:F$680,_Formatting!$J238),"")</f>
        <v/>
      </c>
      <c r="J321" s="467" t="str" cm="1">
        <f t="array" ref="J321">IFERROR(INDEX(Design!G$1:G$680,_Formatting!$J238),"")</f>
        <v/>
      </c>
      <c r="K321" s="483" t="str" cm="1">
        <f t="array" ref="K321">IFERROR(INDEX(Design!H$1:H$680,_Formatting!$J238),"")</f>
        <v/>
      </c>
      <c r="L321" s="467" t="str" cm="1">
        <f t="array" ref="L321">IFERROR(INDEX(Design!I$1:I$680,_Formatting!$J238),"")</f>
        <v/>
      </c>
      <c r="M321" s="467" t="str" cm="1">
        <f t="array" ref="M321">IFERROR(INDEX(Design!J$1:J$680,_Formatting!$J238),"")</f>
        <v/>
      </c>
      <c r="N321" s="467" t="str" cm="1">
        <f t="array" ref="N321">IFERROR(INDEX(Design!K$1:K$680,_Formatting!$J238),"")</f>
        <v/>
      </c>
      <c r="O321" s="467" t="str" cm="1">
        <f t="array" ref="O321">IFERROR(INDEX(Design!L$1:L$680,_Formatting!$J238),"")</f>
        <v/>
      </c>
      <c r="P321" s="467" t="str" cm="1">
        <f t="array" ref="P321">IFERROR(INDEX(Design!Q$1:Q$680,_Formatting!$J238),"")</f>
        <v/>
      </c>
    </row>
    <row r="322" spans="3:16" x14ac:dyDescent="0.25">
      <c r="C322" s="467" t="str" cm="1">
        <f t="array" ref="C322">IFERROR(INDEX(Design!B$1:B$680,_Formatting!$J239),"")</f>
        <v/>
      </c>
      <c r="D322" s="467" t="str" cm="1">
        <f t="array" ref="D322">IFERROR(INDEX(Design!C$1:C$680,_Formatting!$J239),"")</f>
        <v/>
      </c>
      <c r="E322" s="467" t="str" cm="1">
        <f t="array" ref="E322">IFERROR(INDEX(Design!D$1:D$680,_Formatting!$J239),"")</f>
        <v/>
      </c>
      <c r="F322" s="467"/>
      <c r="G322" s="482" t="str" cm="1">
        <f t="array" ref="G322">IFERROR(INDEX(Design!E$1:E$680,_Formatting!$J239),"")</f>
        <v/>
      </c>
      <c r="H322" s="467"/>
      <c r="I322" s="467" t="str" cm="1">
        <f t="array" ref="I322">IFERROR(INDEX(Design!F$1:F$680,_Formatting!$J239),"")</f>
        <v/>
      </c>
      <c r="J322" s="467" t="str" cm="1">
        <f t="array" ref="J322">IFERROR(INDEX(Design!G$1:G$680,_Formatting!$J239),"")</f>
        <v/>
      </c>
      <c r="K322" s="483" t="str" cm="1">
        <f t="array" ref="K322">IFERROR(INDEX(Design!H$1:H$680,_Formatting!$J239),"")</f>
        <v/>
      </c>
      <c r="L322" s="467" t="str" cm="1">
        <f t="array" ref="L322">IFERROR(INDEX(Design!I$1:I$680,_Formatting!$J239),"")</f>
        <v/>
      </c>
      <c r="M322" s="467" t="str" cm="1">
        <f t="array" ref="M322">IFERROR(INDEX(Design!J$1:J$680,_Formatting!$J239),"")</f>
        <v/>
      </c>
      <c r="N322" s="467" t="str" cm="1">
        <f t="array" ref="N322">IFERROR(INDEX(Design!K$1:K$680,_Formatting!$J239),"")</f>
        <v/>
      </c>
      <c r="O322" s="467" t="str" cm="1">
        <f t="array" ref="O322">IFERROR(INDEX(Design!L$1:L$680,_Formatting!$J239),"")</f>
        <v/>
      </c>
      <c r="P322" s="467" t="str" cm="1">
        <f t="array" ref="P322">IFERROR(INDEX(Design!Q$1:Q$680,_Formatting!$J239),"")</f>
        <v/>
      </c>
    </row>
    <row r="323" spans="3:16" x14ac:dyDescent="0.25">
      <c r="C323" s="467" t="str" cm="1">
        <f t="array" ref="C323">IFERROR(INDEX(Design!B$1:B$680,_Formatting!$J240),"")</f>
        <v/>
      </c>
      <c r="D323" s="467" t="str" cm="1">
        <f t="array" ref="D323">IFERROR(INDEX(Design!C$1:C$680,_Formatting!$J240),"")</f>
        <v/>
      </c>
      <c r="E323" s="467" t="str" cm="1">
        <f t="array" ref="E323">IFERROR(INDEX(Design!D$1:D$680,_Formatting!$J240),"")</f>
        <v/>
      </c>
      <c r="F323" s="467"/>
      <c r="G323" s="482" t="str" cm="1">
        <f t="array" ref="G323">IFERROR(INDEX(Design!E$1:E$680,_Formatting!$J240),"")</f>
        <v/>
      </c>
      <c r="H323" s="467"/>
      <c r="I323" s="467" t="str" cm="1">
        <f t="array" ref="I323">IFERROR(INDEX(Design!F$1:F$680,_Formatting!$J240),"")</f>
        <v/>
      </c>
      <c r="J323" s="467" t="str" cm="1">
        <f t="array" ref="J323">IFERROR(INDEX(Design!G$1:G$680,_Formatting!$J240),"")</f>
        <v/>
      </c>
      <c r="K323" s="483" t="str" cm="1">
        <f t="array" ref="K323">IFERROR(INDEX(Design!H$1:H$680,_Formatting!$J240),"")</f>
        <v/>
      </c>
      <c r="L323" s="467" t="str" cm="1">
        <f t="array" ref="L323">IFERROR(INDEX(Design!I$1:I$680,_Formatting!$J240),"")</f>
        <v/>
      </c>
      <c r="M323" s="467" t="str" cm="1">
        <f t="array" ref="M323">IFERROR(INDEX(Design!J$1:J$680,_Formatting!$J240),"")</f>
        <v/>
      </c>
      <c r="N323" s="467" t="str" cm="1">
        <f t="array" ref="N323">IFERROR(INDEX(Design!K$1:K$680,_Formatting!$J240),"")</f>
        <v/>
      </c>
      <c r="O323" s="467" t="str" cm="1">
        <f t="array" ref="O323">IFERROR(INDEX(Design!L$1:L$680,_Formatting!$J240),"")</f>
        <v/>
      </c>
      <c r="P323" s="467" t="str" cm="1">
        <f t="array" ref="P323">IFERROR(INDEX(Design!Q$1:Q$680,_Formatting!$J240),"")</f>
        <v/>
      </c>
    </row>
    <row r="324" spans="3:16" x14ac:dyDescent="0.25">
      <c r="C324" s="467" t="str" cm="1">
        <f t="array" ref="C324">IFERROR(INDEX(Design!B$1:B$680,_Formatting!$J241),"")</f>
        <v/>
      </c>
      <c r="D324" s="467" t="str" cm="1">
        <f t="array" ref="D324">IFERROR(INDEX(Design!C$1:C$680,_Formatting!$J241),"")</f>
        <v/>
      </c>
      <c r="E324" s="467" t="str" cm="1">
        <f t="array" ref="E324">IFERROR(INDEX(Design!D$1:D$680,_Formatting!$J241),"")</f>
        <v/>
      </c>
      <c r="F324" s="467"/>
      <c r="G324" s="482" t="str" cm="1">
        <f t="array" ref="G324">IFERROR(INDEX(Design!E$1:E$680,_Formatting!$J241),"")</f>
        <v/>
      </c>
      <c r="H324" s="467"/>
      <c r="I324" s="467" t="str" cm="1">
        <f t="array" ref="I324">IFERROR(INDEX(Design!F$1:F$680,_Formatting!$J241),"")</f>
        <v/>
      </c>
      <c r="J324" s="467" t="str" cm="1">
        <f t="array" ref="J324">IFERROR(INDEX(Design!G$1:G$680,_Formatting!$J241),"")</f>
        <v/>
      </c>
      <c r="K324" s="483" t="str" cm="1">
        <f t="array" ref="K324">IFERROR(INDEX(Design!H$1:H$680,_Formatting!$J241),"")</f>
        <v/>
      </c>
      <c r="L324" s="467" t="str" cm="1">
        <f t="array" ref="L324">IFERROR(INDEX(Design!I$1:I$680,_Formatting!$J241),"")</f>
        <v/>
      </c>
      <c r="M324" s="467" t="str" cm="1">
        <f t="array" ref="M324">IFERROR(INDEX(Design!J$1:J$680,_Formatting!$J241),"")</f>
        <v/>
      </c>
      <c r="N324" s="467" t="str" cm="1">
        <f t="array" ref="N324">IFERROR(INDEX(Design!K$1:K$680,_Formatting!$J241),"")</f>
        <v/>
      </c>
      <c r="O324" s="467" t="str" cm="1">
        <f t="array" ref="O324">IFERROR(INDEX(Design!L$1:L$680,_Formatting!$J241),"")</f>
        <v/>
      </c>
      <c r="P324" s="467" t="str" cm="1">
        <f t="array" ref="P324">IFERROR(INDEX(Design!Q$1:Q$680,_Formatting!$J241),"")</f>
        <v/>
      </c>
    </row>
    <row r="325" spans="3:16" x14ac:dyDescent="0.25">
      <c r="C325" s="467" t="str" cm="1">
        <f t="array" ref="C325">IFERROR(INDEX(Design!B$1:B$680,_Formatting!$J242),"")</f>
        <v/>
      </c>
      <c r="D325" s="467" t="str" cm="1">
        <f t="array" ref="D325">IFERROR(INDEX(Design!C$1:C$680,_Formatting!$J242),"")</f>
        <v/>
      </c>
      <c r="E325" s="467" t="str" cm="1">
        <f t="array" ref="E325">IFERROR(INDEX(Design!D$1:D$680,_Formatting!$J242),"")</f>
        <v/>
      </c>
      <c r="F325" s="467"/>
      <c r="G325" s="482" t="str" cm="1">
        <f t="array" ref="G325">IFERROR(INDEX(Design!E$1:E$680,_Formatting!$J242),"")</f>
        <v/>
      </c>
      <c r="H325" s="467"/>
      <c r="I325" s="467" t="str" cm="1">
        <f t="array" ref="I325">IFERROR(INDEX(Design!F$1:F$680,_Formatting!$J242),"")</f>
        <v/>
      </c>
      <c r="J325" s="467" t="str" cm="1">
        <f t="array" ref="J325">IFERROR(INDEX(Design!G$1:G$680,_Formatting!$J242),"")</f>
        <v/>
      </c>
      <c r="K325" s="483" t="str" cm="1">
        <f t="array" ref="K325">IFERROR(INDEX(Design!H$1:H$680,_Formatting!$J242),"")</f>
        <v/>
      </c>
      <c r="L325" s="467" t="str" cm="1">
        <f t="array" ref="L325">IFERROR(INDEX(Design!I$1:I$680,_Formatting!$J242),"")</f>
        <v/>
      </c>
      <c r="M325" s="467" t="str" cm="1">
        <f t="array" ref="M325">IFERROR(INDEX(Design!J$1:J$680,_Formatting!$J242),"")</f>
        <v/>
      </c>
      <c r="N325" s="467" t="str" cm="1">
        <f t="array" ref="N325">IFERROR(INDEX(Design!K$1:K$680,_Formatting!$J242),"")</f>
        <v/>
      </c>
      <c r="O325" s="467" t="str" cm="1">
        <f t="array" ref="O325">IFERROR(INDEX(Design!L$1:L$680,_Formatting!$J242),"")</f>
        <v/>
      </c>
      <c r="P325" s="467" t="str" cm="1">
        <f t="array" ref="P325">IFERROR(INDEX(Design!Q$1:Q$680,_Formatting!$J242),"")</f>
        <v/>
      </c>
    </row>
    <row r="326" spans="3:16" x14ac:dyDescent="0.25">
      <c r="C326" s="467" t="str" cm="1">
        <f t="array" ref="C326">IFERROR(INDEX(Design!B$1:B$680,_Formatting!$J243),"")</f>
        <v/>
      </c>
      <c r="D326" s="467" t="str" cm="1">
        <f t="array" ref="D326">IFERROR(INDEX(Design!C$1:C$680,_Formatting!$J243),"")</f>
        <v/>
      </c>
      <c r="E326" s="467" t="str" cm="1">
        <f t="array" ref="E326">IFERROR(INDEX(Design!D$1:D$680,_Formatting!$J243),"")</f>
        <v/>
      </c>
      <c r="F326" s="467"/>
      <c r="G326" s="482" t="str" cm="1">
        <f t="array" ref="G326">IFERROR(INDEX(Design!E$1:E$680,_Formatting!$J243),"")</f>
        <v/>
      </c>
      <c r="H326" s="467"/>
      <c r="I326" s="467" t="str" cm="1">
        <f t="array" ref="I326">IFERROR(INDEX(Design!F$1:F$680,_Formatting!$J243),"")</f>
        <v/>
      </c>
      <c r="J326" s="467" t="str" cm="1">
        <f t="array" ref="J326">IFERROR(INDEX(Design!G$1:G$680,_Formatting!$J243),"")</f>
        <v/>
      </c>
      <c r="K326" s="483" t="str" cm="1">
        <f t="array" ref="K326">IFERROR(INDEX(Design!H$1:H$680,_Formatting!$J243),"")</f>
        <v/>
      </c>
      <c r="L326" s="467" t="str" cm="1">
        <f t="array" ref="L326">IFERROR(INDEX(Design!I$1:I$680,_Formatting!$J243),"")</f>
        <v/>
      </c>
      <c r="M326" s="467" t="str" cm="1">
        <f t="array" ref="M326">IFERROR(INDEX(Design!J$1:J$680,_Formatting!$J243),"")</f>
        <v/>
      </c>
      <c r="N326" s="467" t="str" cm="1">
        <f t="array" ref="N326">IFERROR(INDEX(Design!K$1:K$680,_Formatting!$J243),"")</f>
        <v/>
      </c>
      <c r="O326" s="467" t="str" cm="1">
        <f t="array" ref="O326">IFERROR(INDEX(Design!L$1:L$680,_Formatting!$J243),"")</f>
        <v/>
      </c>
      <c r="P326" s="467" t="str" cm="1">
        <f t="array" ref="P326">IFERROR(INDEX(Design!Q$1:Q$680,_Formatting!$J243),"")</f>
        <v/>
      </c>
    </row>
    <row r="327" spans="3:16" x14ac:dyDescent="0.25">
      <c r="C327" s="467" t="str" cm="1">
        <f t="array" ref="C327">IFERROR(INDEX(Design!B$1:B$680,_Formatting!$J244),"")</f>
        <v/>
      </c>
      <c r="D327" s="467" t="str" cm="1">
        <f t="array" ref="D327">IFERROR(INDEX(Design!C$1:C$680,_Formatting!$J244),"")</f>
        <v/>
      </c>
      <c r="E327" s="467" t="str" cm="1">
        <f t="array" ref="E327">IFERROR(INDEX(Design!D$1:D$680,_Formatting!$J244),"")</f>
        <v/>
      </c>
      <c r="F327" s="467"/>
      <c r="G327" s="482" t="str" cm="1">
        <f t="array" ref="G327">IFERROR(INDEX(Design!E$1:E$680,_Formatting!$J244),"")</f>
        <v/>
      </c>
      <c r="H327" s="467"/>
      <c r="I327" s="467" t="str" cm="1">
        <f t="array" ref="I327">IFERROR(INDEX(Design!F$1:F$680,_Formatting!$J244),"")</f>
        <v/>
      </c>
      <c r="J327" s="467" t="str" cm="1">
        <f t="array" ref="J327">IFERROR(INDEX(Design!G$1:G$680,_Formatting!$J244),"")</f>
        <v/>
      </c>
      <c r="K327" s="483" t="str" cm="1">
        <f t="array" ref="K327">IFERROR(INDEX(Design!H$1:H$680,_Formatting!$J244),"")</f>
        <v/>
      </c>
      <c r="L327" s="467" t="str" cm="1">
        <f t="array" ref="L327">IFERROR(INDEX(Design!I$1:I$680,_Formatting!$J244),"")</f>
        <v/>
      </c>
      <c r="M327" s="467" t="str" cm="1">
        <f t="array" ref="M327">IFERROR(INDEX(Design!J$1:J$680,_Formatting!$J244),"")</f>
        <v/>
      </c>
      <c r="N327" s="467" t="str" cm="1">
        <f t="array" ref="N327">IFERROR(INDEX(Design!K$1:K$680,_Formatting!$J244),"")</f>
        <v/>
      </c>
      <c r="O327" s="467" t="str" cm="1">
        <f t="array" ref="O327">IFERROR(INDEX(Design!L$1:L$680,_Formatting!$J244),"")</f>
        <v/>
      </c>
      <c r="P327" s="467" t="str" cm="1">
        <f t="array" ref="P327">IFERROR(INDEX(Design!Q$1:Q$680,_Formatting!$J244),"")</f>
        <v/>
      </c>
    </row>
    <row r="328" spans="3:16" x14ac:dyDescent="0.25">
      <c r="C328" s="467" t="str" cm="1">
        <f t="array" ref="C328">IFERROR(INDEX(Design!B$1:B$680,_Formatting!$J245),"")</f>
        <v/>
      </c>
      <c r="D328" s="467" t="str" cm="1">
        <f t="array" ref="D328">IFERROR(INDEX(Design!C$1:C$680,_Formatting!$J245),"")</f>
        <v/>
      </c>
      <c r="E328" s="467" t="str" cm="1">
        <f t="array" ref="E328">IFERROR(INDEX(Design!D$1:D$680,_Formatting!$J245),"")</f>
        <v/>
      </c>
      <c r="F328" s="467"/>
      <c r="G328" s="482" t="str" cm="1">
        <f t="array" ref="G328">IFERROR(INDEX(Design!E$1:E$680,_Formatting!$J245),"")</f>
        <v/>
      </c>
      <c r="H328" s="467"/>
      <c r="I328" s="467" t="str" cm="1">
        <f t="array" ref="I328">IFERROR(INDEX(Design!F$1:F$680,_Formatting!$J245),"")</f>
        <v/>
      </c>
      <c r="J328" s="467" t="str" cm="1">
        <f t="array" ref="J328">IFERROR(INDEX(Design!G$1:G$680,_Formatting!$J245),"")</f>
        <v/>
      </c>
      <c r="K328" s="483" t="str" cm="1">
        <f t="array" ref="K328">IFERROR(INDEX(Design!H$1:H$680,_Formatting!$J245),"")</f>
        <v/>
      </c>
      <c r="L328" s="467" t="str" cm="1">
        <f t="array" ref="L328">IFERROR(INDEX(Design!I$1:I$680,_Formatting!$J245),"")</f>
        <v/>
      </c>
      <c r="M328" s="467" t="str" cm="1">
        <f t="array" ref="M328">IFERROR(INDEX(Design!J$1:J$680,_Formatting!$J245),"")</f>
        <v/>
      </c>
      <c r="N328" s="467" t="str" cm="1">
        <f t="array" ref="N328">IFERROR(INDEX(Design!K$1:K$680,_Formatting!$J245),"")</f>
        <v/>
      </c>
      <c r="O328" s="467" t="str" cm="1">
        <f t="array" ref="O328">IFERROR(INDEX(Design!L$1:L$680,_Formatting!$J245),"")</f>
        <v/>
      </c>
      <c r="P328" s="467" t="str" cm="1">
        <f t="array" ref="P328">IFERROR(INDEX(Design!Q$1:Q$680,_Formatting!$J245),"")</f>
        <v/>
      </c>
    </row>
    <row r="329" spans="3:16" x14ac:dyDescent="0.25">
      <c r="C329" s="467" t="str" cm="1">
        <f t="array" ref="C329">IFERROR(INDEX(Design!B$1:B$680,_Formatting!$J246),"")</f>
        <v/>
      </c>
      <c r="D329" s="467" t="str" cm="1">
        <f t="array" ref="D329">IFERROR(INDEX(Design!C$1:C$680,_Formatting!$J246),"")</f>
        <v/>
      </c>
      <c r="E329" s="467" t="str" cm="1">
        <f t="array" ref="E329">IFERROR(INDEX(Design!D$1:D$680,_Formatting!$J246),"")</f>
        <v/>
      </c>
      <c r="F329" s="467"/>
      <c r="G329" s="482" t="str" cm="1">
        <f t="array" ref="G329">IFERROR(INDEX(Design!E$1:E$680,_Formatting!$J246),"")</f>
        <v/>
      </c>
      <c r="H329" s="467"/>
      <c r="I329" s="467" t="str" cm="1">
        <f t="array" ref="I329">IFERROR(INDEX(Design!F$1:F$680,_Formatting!$J246),"")</f>
        <v/>
      </c>
      <c r="J329" s="467" t="str" cm="1">
        <f t="array" ref="J329">IFERROR(INDEX(Design!G$1:G$680,_Formatting!$J246),"")</f>
        <v/>
      </c>
      <c r="K329" s="483" t="str" cm="1">
        <f t="array" ref="K329">IFERROR(INDEX(Design!H$1:H$680,_Formatting!$J246),"")</f>
        <v/>
      </c>
      <c r="L329" s="467" t="str" cm="1">
        <f t="array" ref="L329">IFERROR(INDEX(Design!I$1:I$680,_Formatting!$J246),"")</f>
        <v/>
      </c>
      <c r="M329" s="467" t="str" cm="1">
        <f t="array" ref="M329">IFERROR(INDEX(Design!J$1:J$680,_Formatting!$J246),"")</f>
        <v/>
      </c>
      <c r="N329" s="467" t="str" cm="1">
        <f t="array" ref="N329">IFERROR(INDEX(Design!K$1:K$680,_Formatting!$J246),"")</f>
        <v/>
      </c>
      <c r="O329" s="467" t="str" cm="1">
        <f t="array" ref="O329">IFERROR(INDEX(Design!L$1:L$680,_Formatting!$J246),"")</f>
        <v/>
      </c>
      <c r="P329" s="467" t="str" cm="1">
        <f t="array" ref="P329">IFERROR(INDEX(Design!Q$1:Q$680,_Formatting!$J246),"")</f>
        <v/>
      </c>
    </row>
    <row r="330" spans="3:16" x14ac:dyDescent="0.25">
      <c r="C330" s="467" t="str" cm="1">
        <f t="array" ref="C330">IFERROR(INDEX(Design!B$1:B$680,_Formatting!$J247),"")</f>
        <v/>
      </c>
      <c r="D330" s="467" t="str" cm="1">
        <f t="array" ref="D330">IFERROR(INDEX(Design!C$1:C$680,_Formatting!$J247),"")</f>
        <v/>
      </c>
      <c r="E330" s="467" t="str" cm="1">
        <f t="array" ref="E330">IFERROR(INDEX(Design!D$1:D$680,_Formatting!$J247),"")</f>
        <v/>
      </c>
      <c r="F330" s="467"/>
      <c r="G330" s="482" t="str" cm="1">
        <f t="array" ref="G330">IFERROR(INDEX(Design!E$1:E$680,_Formatting!$J247),"")</f>
        <v/>
      </c>
      <c r="H330" s="467"/>
      <c r="I330" s="467" t="str" cm="1">
        <f t="array" ref="I330">IFERROR(INDEX(Design!F$1:F$680,_Formatting!$J247),"")</f>
        <v/>
      </c>
      <c r="J330" s="467" t="str" cm="1">
        <f t="array" ref="J330">IFERROR(INDEX(Design!G$1:G$680,_Formatting!$J247),"")</f>
        <v/>
      </c>
      <c r="K330" s="483" t="str" cm="1">
        <f t="array" ref="K330">IFERROR(INDEX(Design!H$1:H$680,_Formatting!$J247),"")</f>
        <v/>
      </c>
      <c r="L330" s="467" t="str" cm="1">
        <f t="array" ref="L330">IFERROR(INDEX(Design!I$1:I$680,_Formatting!$J247),"")</f>
        <v/>
      </c>
      <c r="M330" s="467" t="str" cm="1">
        <f t="array" ref="M330">IFERROR(INDEX(Design!J$1:J$680,_Formatting!$J247),"")</f>
        <v/>
      </c>
      <c r="N330" s="467" t="str" cm="1">
        <f t="array" ref="N330">IFERROR(INDEX(Design!K$1:K$680,_Formatting!$J247),"")</f>
        <v/>
      </c>
      <c r="O330" s="467" t="str" cm="1">
        <f t="array" ref="O330">IFERROR(INDEX(Design!L$1:L$680,_Formatting!$J247),"")</f>
        <v/>
      </c>
      <c r="P330" s="467" t="str" cm="1">
        <f t="array" ref="P330">IFERROR(INDEX(Design!Q$1:Q$680,_Formatting!$J247),"")</f>
        <v/>
      </c>
    </row>
    <row r="331" spans="3:16" x14ac:dyDescent="0.25">
      <c r="C331" s="467" t="str" cm="1">
        <f t="array" ref="C331">IFERROR(INDEX(Design!B$1:B$680,_Formatting!$J248),"")</f>
        <v/>
      </c>
      <c r="D331" s="467" t="str" cm="1">
        <f t="array" ref="D331">IFERROR(INDEX(Design!C$1:C$680,_Formatting!$J248),"")</f>
        <v/>
      </c>
      <c r="E331" s="467" t="str" cm="1">
        <f t="array" ref="E331">IFERROR(INDEX(Design!D$1:D$680,_Formatting!$J248),"")</f>
        <v/>
      </c>
      <c r="F331" s="467"/>
      <c r="G331" s="482" t="str" cm="1">
        <f t="array" ref="G331">IFERROR(INDEX(Design!E$1:E$680,_Formatting!$J248),"")</f>
        <v/>
      </c>
      <c r="H331" s="467"/>
      <c r="I331" s="467" t="str" cm="1">
        <f t="array" ref="I331">IFERROR(INDEX(Design!F$1:F$680,_Formatting!$J248),"")</f>
        <v/>
      </c>
      <c r="J331" s="467" t="str" cm="1">
        <f t="array" ref="J331">IFERROR(INDEX(Design!G$1:G$680,_Formatting!$J248),"")</f>
        <v/>
      </c>
      <c r="K331" s="483" t="str" cm="1">
        <f t="array" ref="K331">IFERROR(INDEX(Design!H$1:H$680,_Formatting!$J248),"")</f>
        <v/>
      </c>
      <c r="L331" s="467" t="str" cm="1">
        <f t="array" ref="L331">IFERROR(INDEX(Design!I$1:I$680,_Formatting!$J248),"")</f>
        <v/>
      </c>
      <c r="M331" s="467" t="str" cm="1">
        <f t="array" ref="M331">IFERROR(INDEX(Design!J$1:J$680,_Formatting!$J248),"")</f>
        <v/>
      </c>
      <c r="N331" s="467" t="str" cm="1">
        <f t="array" ref="N331">IFERROR(INDEX(Design!K$1:K$680,_Formatting!$J248),"")</f>
        <v/>
      </c>
      <c r="O331" s="467" t="str" cm="1">
        <f t="array" ref="O331">IFERROR(INDEX(Design!L$1:L$680,_Formatting!$J248),"")</f>
        <v/>
      </c>
      <c r="P331" s="467" t="str" cm="1">
        <f t="array" ref="P331">IFERROR(INDEX(Design!Q$1:Q$680,_Formatting!$J248),"")</f>
        <v/>
      </c>
    </row>
    <row r="332" spans="3:16" x14ac:dyDescent="0.25">
      <c r="C332" s="467" t="str" cm="1">
        <f t="array" ref="C332">IFERROR(INDEX(Design!B$1:B$680,_Formatting!$J249),"")</f>
        <v/>
      </c>
      <c r="D332" s="467" t="str" cm="1">
        <f t="array" ref="D332">IFERROR(INDEX(Design!C$1:C$680,_Formatting!$J249),"")</f>
        <v/>
      </c>
      <c r="E332" s="467" t="str" cm="1">
        <f t="array" ref="E332">IFERROR(INDEX(Design!D$1:D$680,_Formatting!$J249),"")</f>
        <v/>
      </c>
      <c r="F332" s="467"/>
      <c r="G332" s="482" t="str" cm="1">
        <f t="array" ref="G332">IFERROR(INDEX(Design!E$1:E$680,_Formatting!$J249),"")</f>
        <v/>
      </c>
      <c r="H332" s="467"/>
      <c r="I332" s="467" t="str" cm="1">
        <f t="array" ref="I332">IFERROR(INDEX(Design!F$1:F$680,_Formatting!$J249),"")</f>
        <v/>
      </c>
      <c r="J332" s="467" t="str" cm="1">
        <f t="array" ref="J332">IFERROR(INDEX(Design!G$1:G$680,_Formatting!$J249),"")</f>
        <v/>
      </c>
      <c r="K332" s="483" t="str" cm="1">
        <f t="array" ref="K332">IFERROR(INDEX(Design!H$1:H$680,_Formatting!$J249),"")</f>
        <v/>
      </c>
      <c r="L332" s="467" t="str" cm="1">
        <f t="array" ref="L332">IFERROR(INDEX(Design!I$1:I$680,_Formatting!$J249),"")</f>
        <v/>
      </c>
      <c r="M332" s="467" t="str" cm="1">
        <f t="array" ref="M332">IFERROR(INDEX(Design!J$1:J$680,_Formatting!$J249),"")</f>
        <v/>
      </c>
      <c r="N332" s="467" t="str" cm="1">
        <f t="array" ref="N332">IFERROR(INDEX(Design!K$1:K$680,_Formatting!$J249),"")</f>
        <v/>
      </c>
      <c r="O332" s="467" t="str" cm="1">
        <f t="array" ref="O332">IFERROR(INDEX(Design!L$1:L$680,_Formatting!$J249),"")</f>
        <v/>
      </c>
      <c r="P332" s="467" t="str" cm="1">
        <f t="array" ref="P332">IFERROR(INDEX(Design!Q$1:Q$680,_Formatting!$J249),"")</f>
        <v/>
      </c>
    </row>
    <row r="333" spans="3:16" x14ac:dyDescent="0.25">
      <c r="C333" s="467" t="str" cm="1">
        <f t="array" ref="C333">IFERROR(INDEX(Design!B$1:B$680,_Formatting!$J250),"")</f>
        <v/>
      </c>
      <c r="D333" s="467" t="str" cm="1">
        <f t="array" ref="D333">IFERROR(INDEX(Design!C$1:C$680,_Formatting!$J250),"")</f>
        <v/>
      </c>
      <c r="E333" s="467" t="str" cm="1">
        <f t="array" ref="E333">IFERROR(INDEX(Design!D$1:D$680,_Formatting!$J250),"")</f>
        <v/>
      </c>
      <c r="F333" s="467"/>
      <c r="G333" s="482" t="str" cm="1">
        <f t="array" ref="G333">IFERROR(INDEX(Design!E$1:E$680,_Formatting!$J250),"")</f>
        <v/>
      </c>
      <c r="H333" s="467"/>
      <c r="I333" s="467" t="str" cm="1">
        <f t="array" ref="I333">IFERROR(INDEX(Design!F$1:F$680,_Formatting!$J250),"")</f>
        <v/>
      </c>
      <c r="J333" s="467" t="str" cm="1">
        <f t="array" ref="J333">IFERROR(INDEX(Design!G$1:G$680,_Formatting!$J250),"")</f>
        <v/>
      </c>
      <c r="K333" s="483" t="str" cm="1">
        <f t="array" ref="K333">IFERROR(INDEX(Design!H$1:H$680,_Formatting!$J250),"")</f>
        <v/>
      </c>
      <c r="L333" s="467" t="str" cm="1">
        <f t="array" ref="L333">IFERROR(INDEX(Design!I$1:I$680,_Formatting!$J250),"")</f>
        <v/>
      </c>
      <c r="M333" s="467" t="str" cm="1">
        <f t="array" ref="M333">IFERROR(INDEX(Design!J$1:J$680,_Formatting!$J250),"")</f>
        <v/>
      </c>
      <c r="N333" s="467" t="str" cm="1">
        <f t="array" ref="N333">IFERROR(INDEX(Design!K$1:K$680,_Formatting!$J250),"")</f>
        <v/>
      </c>
      <c r="O333" s="467" t="str" cm="1">
        <f t="array" ref="O333">IFERROR(INDEX(Design!L$1:L$680,_Formatting!$J250),"")</f>
        <v/>
      </c>
      <c r="P333" s="467" t="str" cm="1">
        <f t="array" ref="P333">IFERROR(INDEX(Design!Q$1:Q$680,_Formatting!$J250),"")</f>
        <v/>
      </c>
    </row>
    <row r="334" spans="3:16" x14ac:dyDescent="0.25">
      <c r="C334" s="467" t="str" cm="1">
        <f t="array" ref="C334">IFERROR(INDEX(Design!B$1:B$680,_Formatting!$J251),"")</f>
        <v/>
      </c>
      <c r="D334" s="467" t="str" cm="1">
        <f t="array" ref="D334">IFERROR(INDEX(Design!C$1:C$680,_Formatting!$J251),"")</f>
        <v/>
      </c>
      <c r="E334" s="467" t="str" cm="1">
        <f t="array" ref="E334">IFERROR(INDEX(Design!D$1:D$680,_Formatting!$J251),"")</f>
        <v/>
      </c>
      <c r="F334" s="467"/>
      <c r="G334" s="482" t="str" cm="1">
        <f t="array" ref="G334">IFERROR(INDEX(Design!E$1:E$680,_Formatting!$J251),"")</f>
        <v/>
      </c>
      <c r="H334" s="467"/>
      <c r="I334" s="467" t="str" cm="1">
        <f t="array" ref="I334">IFERROR(INDEX(Design!F$1:F$680,_Formatting!$J251),"")</f>
        <v/>
      </c>
      <c r="J334" s="467" t="str" cm="1">
        <f t="array" ref="J334">IFERROR(INDEX(Design!G$1:G$680,_Formatting!$J251),"")</f>
        <v/>
      </c>
      <c r="K334" s="483" t="str" cm="1">
        <f t="array" ref="K334">IFERROR(INDEX(Design!H$1:H$680,_Formatting!$J251),"")</f>
        <v/>
      </c>
      <c r="L334" s="467" t="str" cm="1">
        <f t="array" ref="L334">IFERROR(INDEX(Design!I$1:I$680,_Formatting!$J251),"")</f>
        <v/>
      </c>
      <c r="M334" s="467" t="str" cm="1">
        <f t="array" ref="M334">IFERROR(INDEX(Design!J$1:J$680,_Formatting!$J251),"")</f>
        <v/>
      </c>
      <c r="N334" s="467" t="str" cm="1">
        <f t="array" ref="N334">IFERROR(INDEX(Design!K$1:K$680,_Formatting!$J251),"")</f>
        <v/>
      </c>
      <c r="O334" s="467" t="str" cm="1">
        <f t="array" ref="O334">IFERROR(INDEX(Design!L$1:L$680,_Formatting!$J251),"")</f>
        <v/>
      </c>
      <c r="P334" s="467" t="str" cm="1">
        <f t="array" ref="P334">IFERROR(INDEX(Design!Q$1:Q$680,_Formatting!$J251),"")</f>
        <v/>
      </c>
    </row>
    <row r="335" spans="3:16" x14ac:dyDescent="0.25">
      <c r="C335" s="467" t="str" cm="1">
        <f t="array" ref="C335">IFERROR(INDEX(Design!B$1:B$680,_Formatting!$J252),"")</f>
        <v/>
      </c>
      <c r="D335" s="467" t="str" cm="1">
        <f t="array" ref="D335">IFERROR(INDEX(Design!C$1:C$680,_Formatting!$J252),"")</f>
        <v/>
      </c>
      <c r="E335" s="467" t="str" cm="1">
        <f t="array" ref="E335">IFERROR(INDEX(Design!D$1:D$680,_Formatting!$J252),"")</f>
        <v/>
      </c>
      <c r="F335" s="467"/>
      <c r="G335" s="482" t="str" cm="1">
        <f t="array" ref="G335">IFERROR(INDEX(Design!E$1:E$680,_Formatting!$J252),"")</f>
        <v/>
      </c>
      <c r="H335" s="467"/>
      <c r="I335" s="467" t="str" cm="1">
        <f t="array" ref="I335">IFERROR(INDEX(Design!F$1:F$680,_Formatting!$J252),"")</f>
        <v/>
      </c>
      <c r="J335" s="467" t="str" cm="1">
        <f t="array" ref="J335">IFERROR(INDEX(Design!G$1:G$680,_Formatting!$J252),"")</f>
        <v/>
      </c>
      <c r="K335" s="483" t="str" cm="1">
        <f t="array" ref="K335">IFERROR(INDEX(Design!H$1:H$680,_Formatting!$J252),"")</f>
        <v/>
      </c>
      <c r="L335" s="467" t="str" cm="1">
        <f t="array" ref="L335">IFERROR(INDEX(Design!I$1:I$680,_Formatting!$J252),"")</f>
        <v/>
      </c>
      <c r="M335" s="467" t="str" cm="1">
        <f t="array" ref="M335">IFERROR(INDEX(Design!J$1:J$680,_Formatting!$J252),"")</f>
        <v/>
      </c>
      <c r="N335" s="467" t="str" cm="1">
        <f t="array" ref="N335">IFERROR(INDEX(Design!K$1:K$680,_Formatting!$J252),"")</f>
        <v/>
      </c>
      <c r="O335" s="467" t="str" cm="1">
        <f t="array" ref="O335">IFERROR(INDEX(Design!L$1:L$680,_Formatting!$J252),"")</f>
        <v/>
      </c>
      <c r="P335" s="467" t="str" cm="1">
        <f t="array" ref="P335">IFERROR(INDEX(Design!Q$1:Q$680,_Formatting!$J252),"")</f>
        <v/>
      </c>
    </row>
    <row r="336" spans="3:16" x14ac:dyDescent="0.25">
      <c r="C336" s="467" t="str" cm="1">
        <f t="array" ref="C336">IFERROR(INDEX(Design!B$1:B$680,_Formatting!$J253),"")</f>
        <v/>
      </c>
      <c r="D336" s="467" t="str" cm="1">
        <f t="array" ref="D336">IFERROR(INDEX(Design!C$1:C$680,_Formatting!$J253),"")</f>
        <v/>
      </c>
      <c r="E336" s="467" t="str" cm="1">
        <f t="array" ref="E336">IFERROR(INDEX(Design!D$1:D$680,_Formatting!$J253),"")</f>
        <v/>
      </c>
      <c r="F336" s="467"/>
      <c r="G336" s="482" t="str" cm="1">
        <f t="array" ref="G336">IFERROR(INDEX(Design!E$1:E$680,_Formatting!$J253),"")</f>
        <v/>
      </c>
      <c r="H336" s="467"/>
      <c r="I336" s="467" t="str" cm="1">
        <f t="array" ref="I336">IFERROR(INDEX(Design!F$1:F$680,_Formatting!$J253),"")</f>
        <v/>
      </c>
      <c r="J336" s="467" t="str" cm="1">
        <f t="array" ref="J336">IFERROR(INDEX(Design!G$1:G$680,_Formatting!$J253),"")</f>
        <v/>
      </c>
      <c r="K336" s="483" t="str" cm="1">
        <f t="array" ref="K336">IFERROR(INDEX(Design!H$1:H$680,_Formatting!$J253),"")</f>
        <v/>
      </c>
      <c r="L336" s="467" t="str" cm="1">
        <f t="array" ref="L336">IFERROR(INDEX(Design!I$1:I$680,_Formatting!$J253),"")</f>
        <v/>
      </c>
      <c r="M336" s="467" t="str" cm="1">
        <f t="array" ref="M336">IFERROR(INDEX(Design!J$1:J$680,_Formatting!$J253),"")</f>
        <v/>
      </c>
      <c r="N336" s="467" t="str" cm="1">
        <f t="array" ref="N336">IFERROR(INDEX(Design!K$1:K$680,_Formatting!$J253),"")</f>
        <v/>
      </c>
      <c r="O336" s="467" t="str" cm="1">
        <f t="array" ref="O336">IFERROR(INDEX(Design!L$1:L$680,_Formatting!$J253),"")</f>
        <v/>
      </c>
      <c r="P336" s="467" t="str" cm="1">
        <f t="array" ref="P336">IFERROR(INDEX(Design!Q$1:Q$680,_Formatting!$J253),"")</f>
        <v/>
      </c>
    </row>
    <row r="337" spans="3:16" x14ac:dyDescent="0.25">
      <c r="C337" s="467" t="str" cm="1">
        <f t="array" ref="C337">IFERROR(INDEX(Design!B$1:B$680,_Formatting!$J254),"")</f>
        <v/>
      </c>
      <c r="D337" s="467" t="str" cm="1">
        <f t="array" ref="D337">IFERROR(INDEX(Design!C$1:C$680,_Formatting!$J254),"")</f>
        <v/>
      </c>
      <c r="E337" s="467" t="str" cm="1">
        <f t="array" ref="E337">IFERROR(INDEX(Design!D$1:D$680,_Formatting!$J254),"")</f>
        <v/>
      </c>
      <c r="F337" s="467"/>
      <c r="G337" s="482" t="str" cm="1">
        <f t="array" ref="G337">IFERROR(INDEX(Design!E$1:E$680,_Formatting!$J254),"")</f>
        <v/>
      </c>
      <c r="H337" s="467"/>
      <c r="I337" s="467" t="str" cm="1">
        <f t="array" ref="I337">IFERROR(INDEX(Design!F$1:F$680,_Formatting!$J254),"")</f>
        <v/>
      </c>
      <c r="J337" s="467" t="str" cm="1">
        <f t="array" ref="J337">IFERROR(INDEX(Design!G$1:G$680,_Formatting!$J254),"")</f>
        <v/>
      </c>
      <c r="K337" s="483" t="str" cm="1">
        <f t="array" ref="K337">IFERROR(INDEX(Design!H$1:H$680,_Formatting!$J254),"")</f>
        <v/>
      </c>
      <c r="L337" s="467" t="str" cm="1">
        <f t="array" ref="L337">IFERROR(INDEX(Design!I$1:I$680,_Formatting!$J254),"")</f>
        <v/>
      </c>
      <c r="M337" s="467" t="str" cm="1">
        <f t="array" ref="M337">IFERROR(INDEX(Design!J$1:J$680,_Formatting!$J254),"")</f>
        <v/>
      </c>
      <c r="N337" s="467" t="str" cm="1">
        <f t="array" ref="N337">IFERROR(INDEX(Design!K$1:K$680,_Formatting!$J254),"")</f>
        <v/>
      </c>
      <c r="O337" s="467" t="str" cm="1">
        <f t="array" ref="O337">IFERROR(INDEX(Design!L$1:L$680,_Formatting!$J254),"")</f>
        <v/>
      </c>
      <c r="P337" s="467" t="str" cm="1">
        <f t="array" ref="P337">IFERROR(INDEX(Design!Q$1:Q$680,_Formatting!$J254),"")</f>
        <v/>
      </c>
    </row>
    <row r="338" spans="3:16" x14ac:dyDescent="0.25">
      <c r="C338" s="467" t="str" cm="1">
        <f t="array" ref="C338">IFERROR(INDEX(Design!B$1:B$680,_Formatting!$J255),"")</f>
        <v/>
      </c>
      <c r="D338" s="467" t="str" cm="1">
        <f t="array" ref="D338">IFERROR(INDEX(Design!C$1:C$680,_Formatting!$J255),"")</f>
        <v/>
      </c>
      <c r="E338" s="467" t="str" cm="1">
        <f t="array" ref="E338">IFERROR(INDEX(Design!D$1:D$680,_Formatting!$J255),"")</f>
        <v/>
      </c>
      <c r="F338" s="467"/>
      <c r="G338" s="482" t="str" cm="1">
        <f t="array" ref="G338">IFERROR(INDEX(Design!E$1:E$680,_Formatting!$J255),"")</f>
        <v/>
      </c>
      <c r="H338" s="467"/>
      <c r="I338" s="467" t="str" cm="1">
        <f t="array" ref="I338">IFERROR(INDEX(Design!F$1:F$680,_Formatting!$J255),"")</f>
        <v/>
      </c>
      <c r="J338" s="467" t="str" cm="1">
        <f t="array" ref="J338">IFERROR(INDEX(Design!G$1:G$680,_Formatting!$J255),"")</f>
        <v/>
      </c>
      <c r="K338" s="483" t="str" cm="1">
        <f t="array" ref="K338">IFERROR(INDEX(Design!H$1:H$680,_Formatting!$J255),"")</f>
        <v/>
      </c>
      <c r="L338" s="467" t="str" cm="1">
        <f t="array" ref="L338">IFERROR(INDEX(Design!I$1:I$680,_Formatting!$J255),"")</f>
        <v/>
      </c>
      <c r="M338" s="467" t="str" cm="1">
        <f t="array" ref="M338">IFERROR(INDEX(Design!J$1:J$680,_Formatting!$J255),"")</f>
        <v/>
      </c>
      <c r="N338" s="467" t="str" cm="1">
        <f t="array" ref="N338">IFERROR(INDEX(Design!K$1:K$680,_Formatting!$J255),"")</f>
        <v/>
      </c>
      <c r="O338" s="467" t="str" cm="1">
        <f t="array" ref="O338">IFERROR(INDEX(Design!L$1:L$680,_Formatting!$J255),"")</f>
        <v/>
      </c>
      <c r="P338" s="467" t="str" cm="1">
        <f t="array" ref="P338">IFERROR(INDEX(Design!Q$1:Q$680,_Formatting!$J255),"")</f>
        <v/>
      </c>
    </row>
    <row r="339" spans="3:16" x14ac:dyDescent="0.25">
      <c r="C339" s="467" t="str" cm="1">
        <f t="array" ref="C339">IFERROR(INDEX(Design!B$1:B$680,_Formatting!$J256),"")</f>
        <v/>
      </c>
      <c r="D339" s="467" t="str" cm="1">
        <f t="array" ref="D339">IFERROR(INDEX(Design!C$1:C$680,_Formatting!$J256),"")</f>
        <v/>
      </c>
      <c r="E339" s="467" t="str" cm="1">
        <f t="array" ref="E339">IFERROR(INDEX(Design!D$1:D$680,_Formatting!$J256),"")</f>
        <v/>
      </c>
      <c r="F339" s="467"/>
      <c r="G339" s="482" t="str" cm="1">
        <f t="array" ref="G339">IFERROR(INDEX(Design!E$1:E$680,_Formatting!$J256),"")</f>
        <v/>
      </c>
      <c r="H339" s="467"/>
      <c r="I339" s="467" t="str" cm="1">
        <f t="array" ref="I339">IFERROR(INDEX(Design!F$1:F$680,_Formatting!$J256),"")</f>
        <v/>
      </c>
      <c r="J339" s="467" t="str" cm="1">
        <f t="array" ref="J339">IFERROR(INDEX(Design!G$1:G$680,_Formatting!$J256),"")</f>
        <v/>
      </c>
      <c r="K339" s="483" t="str" cm="1">
        <f t="array" ref="K339">IFERROR(INDEX(Design!H$1:H$680,_Formatting!$J256),"")</f>
        <v/>
      </c>
      <c r="L339" s="467" t="str" cm="1">
        <f t="array" ref="L339">IFERROR(INDEX(Design!I$1:I$680,_Formatting!$J256),"")</f>
        <v/>
      </c>
      <c r="M339" s="467" t="str" cm="1">
        <f t="array" ref="M339">IFERROR(INDEX(Design!J$1:J$680,_Formatting!$J256),"")</f>
        <v/>
      </c>
      <c r="N339" s="467" t="str" cm="1">
        <f t="array" ref="N339">IFERROR(INDEX(Design!K$1:K$680,_Formatting!$J256),"")</f>
        <v/>
      </c>
      <c r="O339" s="467" t="str" cm="1">
        <f t="array" ref="O339">IFERROR(INDEX(Design!L$1:L$680,_Formatting!$J256),"")</f>
        <v/>
      </c>
      <c r="P339" s="467" t="str" cm="1">
        <f t="array" ref="P339">IFERROR(INDEX(Design!Q$1:Q$680,_Formatting!$J256),"")</f>
        <v/>
      </c>
    </row>
    <row r="340" spans="3:16" x14ac:dyDescent="0.25">
      <c r="C340" s="467" t="str" cm="1">
        <f t="array" ref="C340">IFERROR(INDEX(Design!B$1:B$680,_Formatting!$J257),"")</f>
        <v/>
      </c>
      <c r="D340" s="467" t="str" cm="1">
        <f t="array" ref="D340">IFERROR(INDEX(Design!C$1:C$680,_Formatting!$J257),"")</f>
        <v/>
      </c>
      <c r="E340" s="467" t="str" cm="1">
        <f t="array" ref="E340">IFERROR(INDEX(Design!D$1:D$680,_Formatting!$J257),"")</f>
        <v/>
      </c>
      <c r="F340" s="467"/>
      <c r="G340" s="482" t="str" cm="1">
        <f t="array" ref="G340">IFERROR(INDEX(Design!E$1:E$680,_Formatting!$J257),"")</f>
        <v/>
      </c>
      <c r="H340" s="467"/>
      <c r="I340" s="467" t="str" cm="1">
        <f t="array" ref="I340">IFERROR(INDEX(Design!F$1:F$680,_Formatting!$J257),"")</f>
        <v/>
      </c>
      <c r="J340" s="467" t="str" cm="1">
        <f t="array" ref="J340">IFERROR(INDEX(Design!G$1:G$680,_Formatting!$J257),"")</f>
        <v/>
      </c>
      <c r="K340" s="483" t="str" cm="1">
        <f t="array" ref="K340">IFERROR(INDEX(Design!H$1:H$680,_Formatting!$J257),"")</f>
        <v/>
      </c>
      <c r="L340" s="467" t="str" cm="1">
        <f t="array" ref="L340">IFERROR(INDEX(Design!I$1:I$680,_Formatting!$J257),"")</f>
        <v/>
      </c>
      <c r="M340" s="467" t="str" cm="1">
        <f t="array" ref="M340">IFERROR(INDEX(Design!J$1:J$680,_Formatting!$J257),"")</f>
        <v/>
      </c>
      <c r="N340" s="467" t="str" cm="1">
        <f t="array" ref="N340">IFERROR(INDEX(Design!K$1:K$680,_Formatting!$J257),"")</f>
        <v/>
      </c>
      <c r="O340" s="467" t="str" cm="1">
        <f t="array" ref="O340">IFERROR(INDEX(Design!L$1:L$680,_Formatting!$J257),"")</f>
        <v/>
      </c>
      <c r="P340" s="467" t="str" cm="1">
        <f t="array" ref="P340">IFERROR(INDEX(Design!Q$1:Q$680,_Formatting!$J257),"")</f>
        <v/>
      </c>
    </row>
    <row r="341" spans="3:16" x14ac:dyDescent="0.25">
      <c r="C341" s="467" t="str" cm="1">
        <f t="array" ref="C341">IFERROR(INDEX(Design!B$1:B$680,_Formatting!$J258),"")</f>
        <v/>
      </c>
      <c r="D341" s="467" t="str" cm="1">
        <f t="array" ref="D341">IFERROR(INDEX(Design!C$1:C$680,_Formatting!$J258),"")</f>
        <v/>
      </c>
      <c r="E341" s="467" t="str" cm="1">
        <f t="array" ref="E341">IFERROR(INDEX(Design!D$1:D$680,_Formatting!$J258),"")</f>
        <v/>
      </c>
      <c r="F341" s="467"/>
      <c r="G341" s="482" t="str" cm="1">
        <f t="array" ref="G341">IFERROR(INDEX(Design!E$1:E$680,_Formatting!$J258),"")</f>
        <v/>
      </c>
      <c r="H341" s="467"/>
      <c r="I341" s="467" t="str" cm="1">
        <f t="array" ref="I341">IFERROR(INDEX(Design!F$1:F$680,_Formatting!$J258),"")</f>
        <v/>
      </c>
      <c r="J341" s="467" t="str" cm="1">
        <f t="array" ref="J341">IFERROR(INDEX(Design!G$1:G$680,_Formatting!$J258),"")</f>
        <v/>
      </c>
      <c r="K341" s="483" t="str" cm="1">
        <f t="array" ref="K341">IFERROR(INDEX(Design!H$1:H$680,_Formatting!$J258),"")</f>
        <v/>
      </c>
      <c r="L341" s="467" t="str" cm="1">
        <f t="array" ref="L341">IFERROR(INDEX(Design!I$1:I$680,_Formatting!$J258),"")</f>
        <v/>
      </c>
      <c r="M341" s="467" t="str" cm="1">
        <f t="array" ref="M341">IFERROR(INDEX(Design!J$1:J$680,_Formatting!$J258),"")</f>
        <v/>
      </c>
      <c r="N341" s="467" t="str" cm="1">
        <f t="array" ref="N341">IFERROR(INDEX(Design!K$1:K$680,_Formatting!$J258),"")</f>
        <v/>
      </c>
      <c r="O341" s="467" t="str" cm="1">
        <f t="array" ref="O341">IFERROR(INDEX(Design!L$1:L$680,_Formatting!$J258),"")</f>
        <v/>
      </c>
      <c r="P341" s="467" t="str" cm="1">
        <f t="array" ref="P341">IFERROR(INDEX(Design!Q$1:Q$680,_Formatting!$J258),"")</f>
        <v/>
      </c>
    </row>
    <row r="342" spans="3:16" x14ac:dyDescent="0.25">
      <c r="C342" s="467" t="str" cm="1">
        <f t="array" ref="C342">IFERROR(INDEX(Design!B$1:B$680,_Formatting!$J259),"")</f>
        <v/>
      </c>
      <c r="D342" s="467" t="str" cm="1">
        <f t="array" ref="D342">IFERROR(INDEX(Design!C$1:C$680,_Formatting!$J259),"")</f>
        <v/>
      </c>
      <c r="E342" s="467" t="str" cm="1">
        <f t="array" ref="E342">IFERROR(INDEX(Design!D$1:D$680,_Formatting!$J259),"")</f>
        <v/>
      </c>
      <c r="F342" s="467"/>
      <c r="G342" s="482" t="str" cm="1">
        <f t="array" ref="G342">IFERROR(INDEX(Design!E$1:E$680,_Formatting!$J259),"")</f>
        <v/>
      </c>
      <c r="H342" s="467"/>
      <c r="I342" s="467" t="str" cm="1">
        <f t="array" ref="I342">IFERROR(INDEX(Design!F$1:F$680,_Formatting!$J259),"")</f>
        <v/>
      </c>
      <c r="J342" s="467" t="str" cm="1">
        <f t="array" ref="J342">IFERROR(INDEX(Design!G$1:G$680,_Formatting!$J259),"")</f>
        <v/>
      </c>
      <c r="K342" s="483" t="str" cm="1">
        <f t="array" ref="K342">IFERROR(INDEX(Design!H$1:H$680,_Formatting!$J259),"")</f>
        <v/>
      </c>
      <c r="L342" s="467" t="str" cm="1">
        <f t="array" ref="L342">IFERROR(INDEX(Design!I$1:I$680,_Formatting!$J259),"")</f>
        <v/>
      </c>
      <c r="M342" s="467" t="str" cm="1">
        <f t="array" ref="M342">IFERROR(INDEX(Design!J$1:J$680,_Formatting!$J259),"")</f>
        <v/>
      </c>
      <c r="N342" s="467" t="str" cm="1">
        <f t="array" ref="N342">IFERROR(INDEX(Design!K$1:K$680,_Formatting!$J259),"")</f>
        <v/>
      </c>
      <c r="O342" s="467" t="str" cm="1">
        <f t="array" ref="O342">IFERROR(INDEX(Design!L$1:L$680,_Formatting!$J259),"")</f>
        <v/>
      </c>
      <c r="P342" s="467" t="str" cm="1">
        <f t="array" ref="P342">IFERROR(INDEX(Design!Q$1:Q$680,_Formatting!$J259),"")</f>
        <v/>
      </c>
    </row>
    <row r="343" spans="3:16" x14ac:dyDescent="0.25">
      <c r="C343" s="467" t="str" cm="1">
        <f t="array" ref="C343">IFERROR(INDEX(Design!B$1:B$680,_Formatting!$J260),"")</f>
        <v/>
      </c>
      <c r="D343" s="467" t="str" cm="1">
        <f t="array" ref="D343">IFERROR(INDEX(Design!C$1:C$680,_Formatting!$J260),"")</f>
        <v/>
      </c>
      <c r="E343" s="467" t="str" cm="1">
        <f t="array" ref="E343">IFERROR(INDEX(Design!D$1:D$680,_Formatting!$J260),"")</f>
        <v/>
      </c>
      <c r="F343" s="467"/>
      <c r="G343" s="482" t="str" cm="1">
        <f t="array" ref="G343">IFERROR(INDEX(Design!E$1:E$680,_Formatting!$J260),"")</f>
        <v/>
      </c>
      <c r="H343" s="467"/>
      <c r="I343" s="467" t="str" cm="1">
        <f t="array" ref="I343">IFERROR(INDEX(Design!F$1:F$680,_Formatting!$J260),"")</f>
        <v/>
      </c>
      <c r="J343" s="467" t="str" cm="1">
        <f t="array" ref="J343">IFERROR(INDEX(Design!G$1:G$680,_Formatting!$J260),"")</f>
        <v/>
      </c>
      <c r="K343" s="483" t="str" cm="1">
        <f t="array" ref="K343">IFERROR(INDEX(Design!H$1:H$680,_Formatting!$J260),"")</f>
        <v/>
      </c>
      <c r="L343" s="467" t="str" cm="1">
        <f t="array" ref="L343">IFERROR(INDEX(Design!I$1:I$680,_Formatting!$J260),"")</f>
        <v/>
      </c>
      <c r="M343" s="467" t="str" cm="1">
        <f t="array" ref="M343">IFERROR(INDEX(Design!J$1:J$680,_Formatting!$J260),"")</f>
        <v/>
      </c>
      <c r="N343" s="467" t="str" cm="1">
        <f t="array" ref="N343">IFERROR(INDEX(Design!K$1:K$680,_Formatting!$J260),"")</f>
        <v/>
      </c>
      <c r="O343" s="467" t="str" cm="1">
        <f t="array" ref="O343">IFERROR(INDEX(Design!L$1:L$680,_Formatting!$J260),"")</f>
        <v/>
      </c>
      <c r="P343" s="467" t="str" cm="1">
        <f t="array" ref="P343">IFERROR(INDEX(Design!Q$1:Q$680,_Formatting!$J260),"")</f>
        <v/>
      </c>
    </row>
    <row r="344" spans="3:16" x14ac:dyDescent="0.25">
      <c r="C344" s="467" t="str" cm="1">
        <f t="array" ref="C344">IFERROR(INDEX(Design!B$1:B$680,_Formatting!$J261),"")</f>
        <v/>
      </c>
      <c r="D344" s="467" t="str" cm="1">
        <f t="array" ref="D344">IFERROR(INDEX(Design!C$1:C$680,_Formatting!$J261),"")</f>
        <v/>
      </c>
      <c r="E344" s="467" t="str" cm="1">
        <f t="array" ref="E344">IFERROR(INDEX(Design!D$1:D$680,_Formatting!$J261),"")</f>
        <v/>
      </c>
      <c r="F344" s="467"/>
      <c r="G344" s="482" t="str" cm="1">
        <f t="array" ref="G344">IFERROR(INDEX(Design!E$1:E$680,_Formatting!$J261),"")</f>
        <v/>
      </c>
      <c r="H344" s="467"/>
      <c r="I344" s="467" t="str" cm="1">
        <f t="array" ref="I344">IFERROR(INDEX(Design!F$1:F$680,_Formatting!$J261),"")</f>
        <v/>
      </c>
      <c r="J344" s="467" t="str" cm="1">
        <f t="array" ref="J344">IFERROR(INDEX(Design!G$1:G$680,_Formatting!$J261),"")</f>
        <v/>
      </c>
      <c r="K344" s="483" t="str" cm="1">
        <f t="array" ref="K344">IFERROR(INDEX(Design!H$1:H$680,_Formatting!$J261),"")</f>
        <v/>
      </c>
      <c r="L344" s="467" t="str" cm="1">
        <f t="array" ref="L344">IFERROR(INDEX(Design!I$1:I$680,_Formatting!$J261),"")</f>
        <v/>
      </c>
      <c r="M344" s="467" t="str" cm="1">
        <f t="array" ref="M344">IFERROR(INDEX(Design!J$1:J$680,_Formatting!$J261),"")</f>
        <v/>
      </c>
      <c r="N344" s="467" t="str" cm="1">
        <f t="array" ref="N344">IFERROR(INDEX(Design!K$1:K$680,_Formatting!$J261),"")</f>
        <v/>
      </c>
      <c r="O344" s="467" t="str" cm="1">
        <f t="array" ref="O344">IFERROR(INDEX(Design!L$1:L$680,_Formatting!$J261),"")</f>
        <v/>
      </c>
      <c r="P344" s="467" t="str" cm="1">
        <f t="array" ref="P344">IFERROR(INDEX(Design!Q$1:Q$680,_Formatting!$J261),"")</f>
        <v/>
      </c>
    </row>
    <row r="345" spans="3:16" x14ac:dyDescent="0.25">
      <c r="C345" s="467" t="str" cm="1">
        <f t="array" ref="C345">IFERROR(INDEX(Design!B$1:B$680,_Formatting!$J262),"")</f>
        <v/>
      </c>
      <c r="D345" s="467" t="str" cm="1">
        <f t="array" ref="D345">IFERROR(INDEX(Design!C$1:C$680,_Formatting!$J262),"")</f>
        <v/>
      </c>
      <c r="E345" s="467" t="str" cm="1">
        <f t="array" ref="E345">IFERROR(INDEX(Design!D$1:D$680,_Formatting!$J262),"")</f>
        <v/>
      </c>
      <c r="F345" s="467"/>
      <c r="G345" s="482" t="str" cm="1">
        <f t="array" ref="G345">IFERROR(INDEX(Design!E$1:E$680,_Formatting!$J262),"")</f>
        <v/>
      </c>
      <c r="H345" s="467"/>
      <c r="I345" s="467" t="str" cm="1">
        <f t="array" ref="I345">IFERROR(INDEX(Design!F$1:F$680,_Formatting!$J262),"")</f>
        <v/>
      </c>
      <c r="J345" s="467" t="str" cm="1">
        <f t="array" ref="J345">IFERROR(INDEX(Design!G$1:G$680,_Formatting!$J262),"")</f>
        <v/>
      </c>
      <c r="K345" s="483" t="str" cm="1">
        <f t="array" ref="K345">IFERROR(INDEX(Design!H$1:H$680,_Formatting!$J262),"")</f>
        <v/>
      </c>
      <c r="L345" s="467" t="str" cm="1">
        <f t="array" ref="L345">IFERROR(INDEX(Design!I$1:I$680,_Formatting!$J262),"")</f>
        <v/>
      </c>
      <c r="M345" s="467" t="str" cm="1">
        <f t="array" ref="M345">IFERROR(INDEX(Design!J$1:J$680,_Formatting!$J262),"")</f>
        <v/>
      </c>
      <c r="N345" s="467" t="str" cm="1">
        <f t="array" ref="N345">IFERROR(INDEX(Design!K$1:K$680,_Formatting!$J262),"")</f>
        <v/>
      </c>
      <c r="O345" s="467" t="str" cm="1">
        <f t="array" ref="O345">IFERROR(INDEX(Design!L$1:L$680,_Formatting!$J262),"")</f>
        <v/>
      </c>
      <c r="P345" s="467" t="str" cm="1">
        <f t="array" ref="P345">IFERROR(INDEX(Design!Q$1:Q$680,_Formatting!$J262),"")</f>
        <v/>
      </c>
    </row>
    <row r="346" spans="3:16" x14ac:dyDescent="0.25">
      <c r="C346" s="467" t="str" cm="1">
        <f t="array" ref="C346">IFERROR(INDEX(Design!B$1:B$680,_Formatting!$J263),"")</f>
        <v/>
      </c>
      <c r="D346" s="467" t="str" cm="1">
        <f t="array" ref="D346">IFERROR(INDEX(Design!C$1:C$680,_Formatting!$J263),"")</f>
        <v/>
      </c>
      <c r="E346" s="467" t="str" cm="1">
        <f t="array" ref="E346">IFERROR(INDEX(Design!D$1:D$680,_Formatting!$J263),"")</f>
        <v/>
      </c>
      <c r="F346" s="467"/>
      <c r="G346" s="482" t="str" cm="1">
        <f t="array" ref="G346">IFERROR(INDEX(Design!E$1:E$680,_Formatting!$J263),"")</f>
        <v/>
      </c>
      <c r="H346" s="467"/>
      <c r="I346" s="467" t="str" cm="1">
        <f t="array" ref="I346">IFERROR(INDEX(Design!F$1:F$680,_Formatting!$J263),"")</f>
        <v/>
      </c>
      <c r="J346" s="467" t="str" cm="1">
        <f t="array" ref="J346">IFERROR(INDEX(Design!G$1:G$680,_Formatting!$J263),"")</f>
        <v/>
      </c>
      <c r="K346" s="483" t="str" cm="1">
        <f t="array" ref="K346">IFERROR(INDEX(Design!H$1:H$680,_Formatting!$J263),"")</f>
        <v/>
      </c>
      <c r="L346" s="467" t="str" cm="1">
        <f t="array" ref="L346">IFERROR(INDEX(Design!I$1:I$680,_Formatting!$J263),"")</f>
        <v/>
      </c>
      <c r="M346" s="467" t="str" cm="1">
        <f t="array" ref="M346">IFERROR(INDEX(Design!J$1:J$680,_Formatting!$J263),"")</f>
        <v/>
      </c>
      <c r="N346" s="467" t="str" cm="1">
        <f t="array" ref="N346">IFERROR(INDEX(Design!K$1:K$680,_Formatting!$J263),"")</f>
        <v/>
      </c>
      <c r="O346" s="467" t="str" cm="1">
        <f t="array" ref="O346">IFERROR(INDEX(Design!L$1:L$680,_Formatting!$J263),"")</f>
        <v/>
      </c>
      <c r="P346" s="467" t="str" cm="1">
        <f t="array" ref="P346">IFERROR(INDEX(Design!Q$1:Q$680,_Formatting!$J263),"")</f>
        <v/>
      </c>
    </row>
    <row r="347" spans="3:16" x14ac:dyDescent="0.25">
      <c r="C347" s="467" t="str" cm="1">
        <f t="array" ref="C347">IFERROR(INDEX(Design!B$1:B$680,_Formatting!$J264),"")</f>
        <v/>
      </c>
      <c r="D347" s="467" t="str" cm="1">
        <f t="array" ref="D347">IFERROR(INDEX(Design!C$1:C$680,_Formatting!$J264),"")</f>
        <v/>
      </c>
      <c r="E347" s="467" t="str" cm="1">
        <f t="array" ref="E347">IFERROR(INDEX(Design!D$1:D$680,_Formatting!$J264),"")</f>
        <v/>
      </c>
      <c r="F347" s="467"/>
      <c r="G347" s="482" t="str" cm="1">
        <f t="array" ref="G347">IFERROR(INDEX(Design!E$1:E$680,_Formatting!$J264),"")</f>
        <v/>
      </c>
      <c r="H347" s="467"/>
      <c r="I347" s="467" t="str" cm="1">
        <f t="array" ref="I347">IFERROR(INDEX(Design!F$1:F$680,_Formatting!$J264),"")</f>
        <v/>
      </c>
      <c r="J347" s="467" t="str" cm="1">
        <f t="array" ref="J347">IFERROR(INDEX(Design!G$1:G$680,_Formatting!$J264),"")</f>
        <v/>
      </c>
      <c r="K347" s="483" t="str" cm="1">
        <f t="array" ref="K347">IFERROR(INDEX(Design!H$1:H$680,_Formatting!$J264),"")</f>
        <v/>
      </c>
      <c r="L347" s="467" t="str" cm="1">
        <f t="array" ref="L347">IFERROR(INDEX(Design!I$1:I$680,_Formatting!$J264),"")</f>
        <v/>
      </c>
      <c r="M347" s="467" t="str" cm="1">
        <f t="array" ref="M347">IFERROR(INDEX(Design!J$1:J$680,_Formatting!$J264),"")</f>
        <v/>
      </c>
      <c r="N347" s="467" t="str" cm="1">
        <f t="array" ref="N347">IFERROR(INDEX(Design!K$1:K$680,_Formatting!$J264),"")</f>
        <v/>
      </c>
      <c r="O347" s="467" t="str" cm="1">
        <f t="array" ref="O347">IFERROR(INDEX(Design!L$1:L$680,_Formatting!$J264),"")</f>
        <v/>
      </c>
      <c r="P347" s="467" t="str" cm="1">
        <f t="array" ref="P347">IFERROR(INDEX(Design!Q$1:Q$680,_Formatting!$J264),"")</f>
        <v/>
      </c>
    </row>
    <row r="348" spans="3:16" x14ac:dyDescent="0.25">
      <c r="C348" s="467" t="str" cm="1">
        <f t="array" ref="C348">IFERROR(INDEX(Design!B$1:B$680,_Formatting!$J265),"")</f>
        <v/>
      </c>
      <c r="D348" s="467" t="str" cm="1">
        <f t="array" ref="D348">IFERROR(INDEX(Design!C$1:C$680,_Formatting!$J265),"")</f>
        <v/>
      </c>
      <c r="E348" s="467" t="str" cm="1">
        <f t="array" ref="E348">IFERROR(INDEX(Design!D$1:D$680,_Formatting!$J265),"")</f>
        <v/>
      </c>
      <c r="F348" s="467"/>
      <c r="G348" s="482" t="str" cm="1">
        <f t="array" ref="G348">IFERROR(INDEX(Design!E$1:E$680,_Formatting!$J265),"")</f>
        <v/>
      </c>
      <c r="H348" s="467"/>
      <c r="I348" s="467" t="str" cm="1">
        <f t="array" ref="I348">IFERROR(INDEX(Design!F$1:F$680,_Formatting!$J265),"")</f>
        <v/>
      </c>
      <c r="J348" s="467" t="str" cm="1">
        <f t="array" ref="J348">IFERROR(INDEX(Design!G$1:G$680,_Formatting!$J265),"")</f>
        <v/>
      </c>
      <c r="K348" s="483" t="str" cm="1">
        <f t="array" ref="K348">IFERROR(INDEX(Design!H$1:H$680,_Formatting!$J265),"")</f>
        <v/>
      </c>
      <c r="L348" s="467" t="str" cm="1">
        <f t="array" ref="L348">IFERROR(INDEX(Design!I$1:I$680,_Formatting!$J265),"")</f>
        <v/>
      </c>
      <c r="M348" s="467" t="str" cm="1">
        <f t="array" ref="M348">IFERROR(INDEX(Design!J$1:J$680,_Formatting!$J265),"")</f>
        <v/>
      </c>
      <c r="N348" s="467" t="str" cm="1">
        <f t="array" ref="N348">IFERROR(INDEX(Design!K$1:K$680,_Formatting!$J265),"")</f>
        <v/>
      </c>
      <c r="O348" s="467" t="str" cm="1">
        <f t="array" ref="O348">IFERROR(INDEX(Design!L$1:L$680,_Formatting!$J265),"")</f>
        <v/>
      </c>
      <c r="P348" s="467" t="str" cm="1">
        <f t="array" ref="P348">IFERROR(INDEX(Design!Q$1:Q$680,_Formatting!$J265),"")</f>
        <v/>
      </c>
    </row>
    <row r="349" spans="3:16" x14ac:dyDescent="0.25">
      <c r="C349" s="467" t="str" cm="1">
        <f t="array" ref="C349">IFERROR(INDEX(Design!B$1:B$680,_Formatting!$J266),"")</f>
        <v/>
      </c>
      <c r="D349" s="467" t="str" cm="1">
        <f t="array" ref="D349">IFERROR(INDEX(Design!C$1:C$680,_Formatting!$J266),"")</f>
        <v/>
      </c>
      <c r="E349" s="467" t="str" cm="1">
        <f t="array" ref="E349">IFERROR(INDEX(Design!D$1:D$680,_Formatting!$J266),"")</f>
        <v/>
      </c>
      <c r="F349" s="467"/>
      <c r="G349" s="482" t="str" cm="1">
        <f t="array" ref="G349">IFERROR(INDEX(Design!E$1:E$680,_Formatting!$J266),"")</f>
        <v/>
      </c>
      <c r="H349" s="467"/>
      <c r="I349" s="467" t="str" cm="1">
        <f t="array" ref="I349">IFERROR(INDEX(Design!F$1:F$680,_Formatting!$J266),"")</f>
        <v/>
      </c>
      <c r="J349" s="467" t="str" cm="1">
        <f t="array" ref="J349">IFERROR(INDEX(Design!G$1:G$680,_Formatting!$J266),"")</f>
        <v/>
      </c>
      <c r="K349" s="483" t="str" cm="1">
        <f t="array" ref="K349">IFERROR(INDEX(Design!H$1:H$680,_Formatting!$J266),"")</f>
        <v/>
      </c>
      <c r="L349" s="467" t="str" cm="1">
        <f t="array" ref="L349">IFERROR(INDEX(Design!I$1:I$680,_Formatting!$J266),"")</f>
        <v/>
      </c>
      <c r="M349" s="467" t="str" cm="1">
        <f t="array" ref="M349">IFERROR(INDEX(Design!J$1:J$680,_Formatting!$J266),"")</f>
        <v/>
      </c>
      <c r="N349" s="467" t="str" cm="1">
        <f t="array" ref="N349">IFERROR(INDEX(Design!K$1:K$680,_Formatting!$J266),"")</f>
        <v/>
      </c>
      <c r="O349" s="467" t="str" cm="1">
        <f t="array" ref="O349">IFERROR(INDEX(Design!L$1:L$680,_Formatting!$J266),"")</f>
        <v/>
      </c>
      <c r="P349" s="467" t="str" cm="1">
        <f t="array" ref="P349">IFERROR(INDEX(Design!Q$1:Q$680,_Formatting!$J266),"")</f>
        <v/>
      </c>
    </row>
    <row r="350" spans="3:16" x14ac:dyDescent="0.25">
      <c r="C350" s="467" t="str" cm="1">
        <f t="array" ref="C350">IFERROR(INDEX(Design!B$1:B$680,_Formatting!$J267),"")</f>
        <v/>
      </c>
      <c r="D350" s="467" t="str" cm="1">
        <f t="array" ref="D350">IFERROR(INDEX(Design!C$1:C$680,_Formatting!$J267),"")</f>
        <v/>
      </c>
      <c r="E350" s="467" t="str" cm="1">
        <f t="array" ref="E350">IFERROR(INDEX(Design!D$1:D$680,_Formatting!$J267),"")</f>
        <v/>
      </c>
      <c r="F350" s="467"/>
      <c r="G350" s="482" t="str" cm="1">
        <f t="array" ref="G350">IFERROR(INDEX(Design!E$1:E$680,_Formatting!$J267),"")</f>
        <v/>
      </c>
      <c r="H350" s="467"/>
      <c r="I350" s="467" t="str" cm="1">
        <f t="array" ref="I350">IFERROR(INDEX(Design!F$1:F$680,_Formatting!$J267),"")</f>
        <v/>
      </c>
      <c r="J350" s="467" t="str" cm="1">
        <f t="array" ref="J350">IFERROR(INDEX(Design!G$1:G$680,_Formatting!$J267),"")</f>
        <v/>
      </c>
      <c r="K350" s="483" t="str" cm="1">
        <f t="array" ref="K350">IFERROR(INDEX(Design!H$1:H$680,_Formatting!$J267),"")</f>
        <v/>
      </c>
      <c r="L350" s="467" t="str" cm="1">
        <f t="array" ref="L350">IFERROR(INDEX(Design!I$1:I$680,_Formatting!$J267),"")</f>
        <v/>
      </c>
      <c r="M350" s="467" t="str" cm="1">
        <f t="array" ref="M350">IFERROR(INDEX(Design!J$1:J$680,_Formatting!$J267),"")</f>
        <v/>
      </c>
      <c r="N350" s="467" t="str" cm="1">
        <f t="array" ref="N350">IFERROR(INDEX(Design!K$1:K$680,_Formatting!$J267),"")</f>
        <v/>
      </c>
      <c r="O350" s="467" t="str" cm="1">
        <f t="array" ref="O350">IFERROR(INDEX(Design!L$1:L$680,_Formatting!$J267),"")</f>
        <v/>
      </c>
      <c r="P350" s="467" t="str" cm="1">
        <f t="array" ref="P350">IFERROR(INDEX(Design!Q$1:Q$680,_Formatting!$J267),"")</f>
        <v/>
      </c>
    </row>
    <row r="351" spans="3:16" x14ac:dyDescent="0.25">
      <c r="C351" s="467" t="str" cm="1">
        <f t="array" ref="C351">IFERROR(INDEX(Design!B$1:B$680,_Formatting!$J268),"")</f>
        <v/>
      </c>
      <c r="D351" s="467" t="str" cm="1">
        <f t="array" ref="D351">IFERROR(INDEX(Design!C$1:C$680,_Formatting!$J268),"")</f>
        <v/>
      </c>
      <c r="E351" s="467" t="str" cm="1">
        <f t="array" ref="E351">IFERROR(INDEX(Design!D$1:D$680,_Formatting!$J268),"")</f>
        <v/>
      </c>
      <c r="F351" s="467"/>
      <c r="G351" s="482" t="str" cm="1">
        <f t="array" ref="G351">IFERROR(INDEX(Design!E$1:E$680,_Formatting!$J268),"")</f>
        <v/>
      </c>
      <c r="H351" s="467"/>
      <c r="I351" s="467" t="str" cm="1">
        <f t="array" ref="I351">IFERROR(INDEX(Design!F$1:F$680,_Formatting!$J268),"")</f>
        <v/>
      </c>
      <c r="J351" s="467" t="str" cm="1">
        <f t="array" ref="J351">IFERROR(INDEX(Design!G$1:G$680,_Formatting!$J268),"")</f>
        <v/>
      </c>
      <c r="K351" s="483" t="str" cm="1">
        <f t="array" ref="K351">IFERROR(INDEX(Design!H$1:H$680,_Formatting!$J268),"")</f>
        <v/>
      </c>
      <c r="L351" s="467" t="str" cm="1">
        <f t="array" ref="L351">IFERROR(INDEX(Design!I$1:I$680,_Formatting!$J268),"")</f>
        <v/>
      </c>
      <c r="M351" s="467" t="str" cm="1">
        <f t="array" ref="M351">IFERROR(INDEX(Design!J$1:J$680,_Formatting!$J268),"")</f>
        <v/>
      </c>
      <c r="N351" s="467" t="str" cm="1">
        <f t="array" ref="N351">IFERROR(INDEX(Design!K$1:K$680,_Formatting!$J268),"")</f>
        <v/>
      </c>
      <c r="O351" s="467" t="str" cm="1">
        <f t="array" ref="O351">IFERROR(INDEX(Design!L$1:L$680,_Formatting!$J268),"")</f>
        <v/>
      </c>
      <c r="P351" s="467" t="str" cm="1">
        <f t="array" ref="P351">IFERROR(INDEX(Design!Q$1:Q$680,_Formatting!$J268),"")</f>
        <v/>
      </c>
    </row>
    <row r="352" spans="3:16" x14ac:dyDescent="0.25">
      <c r="C352" s="467" t="str" cm="1">
        <f t="array" ref="C352">IFERROR(INDEX(Design!B$1:B$680,_Formatting!$J269),"")</f>
        <v/>
      </c>
      <c r="D352" s="467" t="str" cm="1">
        <f t="array" ref="D352">IFERROR(INDEX(Design!C$1:C$680,_Formatting!$J269),"")</f>
        <v/>
      </c>
      <c r="E352" s="467" t="str" cm="1">
        <f t="array" ref="E352">IFERROR(INDEX(Design!D$1:D$680,_Formatting!$J269),"")</f>
        <v/>
      </c>
      <c r="F352" s="467"/>
      <c r="G352" s="482" t="str" cm="1">
        <f t="array" ref="G352">IFERROR(INDEX(Design!E$1:E$680,_Formatting!$J269),"")</f>
        <v/>
      </c>
      <c r="H352" s="467"/>
      <c r="I352" s="467" t="str" cm="1">
        <f t="array" ref="I352">IFERROR(INDEX(Design!F$1:F$680,_Formatting!$J269),"")</f>
        <v/>
      </c>
      <c r="J352" s="467" t="str" cm="1">
        <f t="array" ref="J352">IFERROR(INDEX(Design!G$1:G$680,_Formatting!$J269),"")</f>
        <v/>
      </c>
      <c r="K352" s="483" t="str" cm="1">
        <f t="array" ref="K352">IFERROR(INDEX(Design!H$1:H$680,_Formatting!$J269),"")</f>
        <v/>
      </c>
      <c r="L352" s="467" t="str" cm="1">
        <f t="array" ref="L352">IFERROR(INDEX(Design!I$1:I$680,_Formatting!$J269),"")</f>
        <v/>
      </c>
      <c r="M352" s="467" t="str" cm="1">
        <f t="array" ref="M352">IFERROR(INDEX(Design!J$1:J$680,_Formatting!$J269),"")</f>
        <v/>
      </c>
      <c r="N352" s="467" t="str" cm="1">
        <f t="array" ref="N352">IFERROR(INDEX(Design!K$1:K$680,_Formatting!$J269),"")</f>
        <v/>
      </c>
      <c r="O352" s="467" t="str" cm="1">
        <f t="array" ref="O352">IFERROR(INDEX(Design!L$1:L$680,_Formatting!$J269),"")</f>
        <v/>
      </c>
      <c r="P352" s="467" t="str" cm="1">
        <f t="array" ref="P352">IFERROR(INDEX(Design!Q$1:Q$680,_Formatting!$J269),"")</f>
        <v/>
      </c>
    </row>
    <row r="353" spans="3:16" x14ac:dyDescent="0.25">
      <c r="C353" s="467" t="str" cm="1">
        <f t="array" ref="C353">IFERROR(INDEX(Design!B$1:B$680,_Formatting!$J270),"")</f>
        <v/>
      </c>
      <c r="D353" s="467" t="str" cm="1">
        <f t="array" ref="D353">IFERROR(INDEX(Design!C$1:C$680,_Formatting!$J270),"")</f>
        <v/>
      </c>
      <c r="E353" s="467" t="str" cm="1">
        <f t="array" ref="E353">IFERROR(INDEX(Design!D$1:D$680,_Formatting!$J270),"")</f>
        <v/>
      </c>
      <c r="F353" s="467"/>
      <c r="G353" s="482" t="str" cm="1">
        <f t="array" ref="G353">IFERROR(INDEX(Design!E$1:E$680,_Formatting!$J270),"")</f>
        <v/>
      </c>
      <c r="H353" s="467"/>
      <c r="I353" s="467" t="str" cm="1">
        <f t="array" ref="I353">IFERROR(INDEX(Design!F$1:F$680,_Formatting!$J270),"")</f>
        <v/>
      </c>
      <c r="J353" s="467" t="str" cm="1">
        <f t="array" ref="J353">IFERROR(INDEX(Design!G$1:G$680,_Formatting!$J270),"")</f>
        <v/>
      </c>
      <c r="K353" s="483" t="str" cm="1">
        <f t="array" ref="K353">IFERROR(INDEX(Design!H$1:H$680,_Formatting!$J270),"")</f>
        <v/>
      </c>
      <c r="L353" s="467" t="str" cm="1">
        <f t="array" ref="L353">IFERROR(INDEX(Design!I$1:I$680,_Formatting!$J270),"")</f>
        <v/>
      </c>
      <c r="M353" s="467" t="str" cm="1">
        <f t="array" ref="M353">IFERROR(INDEX(Design!J$1:J$680,_Formatting!$J270),"")</f>
        <v/>
      </c>
      <c r="N353" s="467" t="str" cm="1">
        <f t="array" ref="N353">IFERROR(INDEX(Design!K$1:K$680,_Formatting!$J270),"")</f>
        <v/>
      </c>
      <c r="O353" s="467" t="str" cm="1">
        <f t="array" ref="O353">IFERROR(INDEX(Design!L$1:L$680,_Formatting!$J270),"")</f>
        <v/>
      </c>
      <c r="P353" s="467" t="str" cm="1">
        <f t="array" ref="P353">IFERROR(INDEX(Design!Q$1:Q$680,_Formatting!$J270),"")</f>
        <v/>
      </c>
    </row>
    <row r="354" spans="3:16" x14ac:dyDescent="0.25">
      <c r="C354" s="467" t="str" cm="1">
        <f t="array" ref="C354">IFERROR(INDEX(Design!B$1:B$680,_Formatting!$J271),"")</f>
        <v/>
      </c>
      <c r="D354" s="467" t="str" cm="1">
        <f t="array" ref="D354">IFERROR(INDEX(Design!C$1:C$680,_Formatting!$J271),"")</f>
        <v/>
      </c>
      <c r="E354" s="467" t="str" cm="1">
        <f t="array" ref="E354">IFERROR(INDEX(Design!D$1:D$680,_Formatting!$J271),"")</f>
        <v/>
      </c>
      <c r="F354" s="467"/>
      <c r="G354" s="482" t="str" cm="1">
        <f t="array" ref="G354">IFERROR(INDEX(Design!E$1:E$680,_Formatting!$J271),"")</f>
        <v/>
      </c>
      <c r="H354" s="467"/>
      <c r="I354" s="467" t="str" cm="1">
        <f t="array" ref="I354">IFERROR(INDEX(Design!F$1:F$680,_Formatting!$J271),"")</f>
        <v/>
      </c>
      <c r="J354" s="467" t="str" cm="1">
        <f t="array" ref="J354">IFERROR(INDEX(Design!G$1:G$680,_Formatting!$J271),"")</f>
        <v/>
      </c>
      <c r="K354" s="483" t="str" cm="1">
        <f t="array" ref="K354">IFERROR(INDEX(Design!H$1:H$680,_Formatting!$J271),"")</f>
        <v/>
      </c>
      <c r="L354" s="467" t="str" cm="1">
        <f t="array" ref="L354">IFERROR(INDEX(Design!I$1:I$680,_Formatting!$J271),"")</f>
        <v/>
      </c>
      <c r="M354" s="467" t="str" cm="1">
        <f t="array" ref="M354">IFERROR(INDEX(Design!J$1:J$680,_Formatting!$J271),"")</f>
        <v/>
      </c>
      <c r="N354" s="467" t="str" cm="1">
        <f t="array" ref="N354">IFERROR(INDEX(Design!K$1:K$680,_Formatting!$J271),"")</f>
        <v/>
      </c>
      <c r="O354" s="467" t="str" cm="1">
        <f t="array" ref="O354">IFERROR(INDEX(Design!L$1:L$680,_Formatting!$J271),"")</f>
        <v/>
      </c>
      <c r="P354" s="467" t="str" cm="1">
        <f t="array" ref="P354">IFERROR(INDEX(Design!Q$1:Q$680,_Formatting!$J271),"")</f>
        <v/>
      </c>
    </row>
    <row r="355" spans="3:16" x14ac:dyDescent="0.25">
      <c r="C355" s="467" t="str" cm="1">
        <f t="array" ref="C355">IFERROR(INDEX(Design!B$1:B$680,_Formatting!$J272),"")</f>
        <v/>
      </c>
      <c r="D355" s="467" t="str" cm="1">
        <f t="array" ref="D355">IFERROR(INDEX(Design!C$1:C$680,_Formatting!$J272),"")</f>
        <v/>
      </c>
      <c r="E355" s="467" t="str" cm="1">
        <f t="array" ref="E355">IFERROR(INDEX(Design!D$1:D$680,_Formatting!$J272),"")</f>
        <v/>
      </c>
      <c r="F355" s="467"/>
      <c r="G355" s="482" t="str" cm="1">
        <f t="array" ref="G355">IFERROR(INDEX(Design!E$1:E$680,_Formatting!$J272),"")</f>
        <v/>
      </c>
      <c r="H355" s="467"/>
      <c r="I355" s="467" t="str" cm="1">
        <f t="array" ref="I355">IFERROR(INDEX(Design!F$1:F$680,_Formatting!$J272),"")</f>
        <v/>
      </c>
      <c r="J355" s="467" t="str" cm="1">
        <f t="array" ref="J355">IFERROR(INDEX(Design!G$1:G$680,_Formatting!$J272),"")</f>
        <v/>
      </c>
      <c r="K355" s="483" t="str" cm="1">
        <f t="array" ref="K355">IFERROR(INDEX(Design!H$1:H$680,_Formatting!$J272),"")</f>
        <v/>
      </c>
      <c r="L355" s="467" t="str" cm="1">
        <f t="array" ref="L355">IFERROR(INDEX(Design!I$1:I$680,_Formatting!$J272),"")</f>
        <v/>
      </c>
      <c r="M355" s="467" t="str" cm="1">
        <f t="array" ref="M355">IFERROR(INDEX(Design!J$1:J$680,_Formatting!$J272),"")</f>
        <v/>
      </c>
      <c r="N355" s="467" t="str" cm="1">
        <f t="array" ref="N355">IFERROR(INDEX(Design!K$1:K$680,_Formatting!$J272),"")</f>
        <v/>
      </c>
      <c r="O355" s="467" t="str" cm="1">
        <f t="array" ref="O355">IFERROR(INDEX(Design!L$1:L$680,_Formatting!$J272),"")</f>
        <v/>
      </c>
      <c r="P355" s="467" t="str" cm="1">
        <f t="array" ref="P355">IFERROR(INDEX(Design!Q$1:Q$680,_Formatting!$J272),"")</f>
        <v/>
      </c>
    </row>
    <row r="356" spans="3:16" x14ac:dyDescent="0.25">
      <c r="C356" s="467" t="str" cm="1">
        <f t="array" ref="C356">IFERROR(INDEX(Design!B$1:B$680,_Formatting!$J273),"")</f>
        <v/>
      </c>
      <c r="D356" s="467" t="str" cm="1">
        <f t="array" ref="D356">IFERROR(INDEX(Design!C$1:C$680,_Formatting!$J273),"")</f>
        <v/>
      </c>
      <c r="E356" s="467" t="str" cm="1">
        <f t="array" ref="E356">IFERROR(INDEX(Design!D$1:D$680,_Formatting!$J273),"")</f>
        <v/>
      </c>
      <c r="F356" s="467"/>
      <c r="G356" s="482" t="str" cm="1">
        <f t="array" ref="G356">IFERROR(INDEX(Design!E$1:E$680,_Formatting!$J273),"")</f>
        <v/>
      </c>
      <c r="H356" s="467"/>
      <c r="I356" s="467" t="str" cm="1">
        <f t="array" ref="I356">IFERROR(INDEX(Design!F$1:F$680,_Formatting!$J273),"")</f>
        <v/>
      </c>
      <c r="J356" s="467" t="str" cm="1">
        <f t="array" ref="J356">IFERROR(INDEX(Design!G$1:G$680,_Formatting!$J273),"")</f>
        <v/>
      </c>
      <c r="K356" s="483" t="str" cm="1">
        <f t="array" ref="K356">IFERROR(INDEX(Design!H$1:H$680,_Formatting!$J273),"")</f>
        <v/>
      </c>
      <c r="L356" s="467" t="str" cm="1">
        <f t="array" ref="L356">IFERROR(INDEX(Design!I$1:I$680,_Formatting!$J273),"")</f>
        <v/>
      </c>
      <c r="M356" s="467" t="str" cm="1">
        <f t="array" ref="M356">IFERROR(INDEX(Design!J$1:J$680,_Formatting!$J273),"")</f>
        <v/>
      </c>
      <c r="N356" s="467" t="str" cm="1">
        <f t="array" ref="N356">IFERROR(INDEX(Design!K$1:K$680,_Formatting!$J273),"")</f>
        <v/>
      </c>
      <c r="O356" s="467" t="str" cm="1">
        <f t="array" ref="O356">IFERROR(INDEX(Design!L$1:L$680,_Formatting!$J273),"")</f>
        <v/>
      </c>
      <c r="P356" s="467" t="str" cm="1">
        <f t="array" ref="P356">IFERROR(INDEX(Design!Q$1:Q$680,_Formatting!$J273),"")</f>
        <v/>
      </c>
    </row>
    <row r="357" spans="3:16" x14ac:dyDescent="0.25">
      <c r="C357" s="467" t="str" cm="1">
        <f t="array" ref="C357">IFERROR(INDEX(Design!B$1:B$680,_Formatting!$J274),"")</f>
        <v/>
      </c>
      <c r="D357" s="467" t="str" cm="1">
        <f t="array" ref="D357">IFERROR(INDEX(Design!C$1:C$680,_Formatting!$J274),"")</f>
        <v/>
      </c>
      <c r="E357" s="467" t="str" cm="1">
        <f t="array" ref="E357">IFERROR(INDEX(Design!D$1:D$680,_Formatting!$J274),"")</f>
        <v/>
      </c>
      <c r="F357" s="467"/>
      <c r="G357" s="482" t="str" cm="1">
        <f t="array" ref="G357">IFERROR(INDEX(Design!E$1:E$680,_Formatting!$J274),"")</f>
        <v/>
      </c>
      <c r="H357" s="467"/>
      <c r="I357" s="467" t="str" cm="1">
        <f t="array" ref="I357">IFERROR(INDEX(Design!F$1:F$680,_Formatting!$J274),"")</f>
        <v/>
      </c>
      <c r="J357" s="467" t="str" cm="1">
        <f t="array" ref="J357">IFERROR(INDEX(Design!G$1:G$680,_Formatting!$J274),"")</f>
        <v/>
      </c>
      <c r="K357" s="483" t="str" cm="1">
        <f t="array" ref="K357">IFERROR(INDEX(Design!H$1:H$680,_Formatting!$J274),"")</f>
        <v/>
      </c>
      <c r="L357" s="467" t="str" cm="1">
        <f t="array" ref="L357">IFERROR(INDEX(Design!I$1:I$680,_Formatting!$J274),"")</f>
        <v/>
      </c>
      <c r="M357" s="467" t="str" cm="1">
        <f t="array" ref="M357">IFERROR(INDEX(Design!J$1:J$680,_Formatting!$J274),"")</f>
        <v/>
      </c>
      <c r="N357" s="467" t="str" cm="1">
        <f t="array" ref="N357">IFERROR(INDEX(Design!K$1:K$680,_Formatting!$J274),"")</f>
        <v/>
      </c>
      <c r="O357" s="467" t="str" cm="1">
        <f t="array" ref="O357">IFERROR(INDEX(Design!L$1:L$680,_Formatting!$J274),"")</f>
        <v/>
      </c>
      <c r="P357" s="467" t="str" cm="1">
        <f t="array" ref="P357">IFERROR(INDEX(Design!Q$1:Q$680,_Formatting!$J274),"")</f>
        <v/>
      </c>
    </row>
    <row r="358" spans="3:16" x14ac:dyDescent="0.25">
      <c r="C358" s="467" t="str" cm="1">
        <f t="array" ref="C358">IFERROR(INDEX(Design!B$1:B$680,_Formatting!$J275),"")</f>
        <v/>
      </c>
      <c r="D358" s="467" t="str" cm="1">
        <f t="array" ref="D358">IFERROR(INDEX(Design!C$1:C$680,_Formatting!$J275),"")</f>
        <v/>
      </c>
      <c r="E358" s="467" t="str" cm="1">
        <f t="array" ref="E358">IFERROR(INDEX(Design!D$1:D$680,_Formatting!$J275),"")</f>
        <v/>
      </c>
      <c r="F358" s="467"/>
      <c r="G358" s="482" t="str" cm="1">
        <f t="array" ref="G358">IFERROR(INDEX(Design!E$1:E$680,_Formatting!$J275),"")</f>
        <v/>
      </c>
      <c r="H358" s="467"/>
      <c r="I358" s="467" t="str" cm="1">
        <f t="array" ref="I358">IFERROR(INDEX(Design!F$1:F$680,_Formatting!$J275),"")</f>
        <v/>
      </c>
      <c r="J358" s="467" t="str" cm="1">
        <f t="array" ref="J358">IFERROR(INDEX(Design!G$1:G$680,_Formatting!$J275),"")</f>
        <v/>
      </c>
      <c r="K358" s="483" t="str" cm="1">
        <f t="array" ref="K358">IFERROR(INDEX(Design!H$1:H$680,_Formatting!$J275),"")</f>
        <v/>
      </c>
      <c r="L358" s="467" t="str" cm="1">
        <f t="array" ref="L358">IFERROR(INDEX(Design!I$1:I$680,_Formatting!$J275),"")</f>
        <v/>
      </c>
      <c r="M358" s="467" t="str" cm="1">
        <f t="array" ref="M358">IFERROR(INDEX(Design!J$1:J$680,_Formatting!$J275),"")</f>
        <v/>
      </c>
      <c r="N358" s="467" t="str" cm="1">
        <f t="array" ref="N358">IFERROR(INDEX(Design!K$1:K$680,_Formatting!$J275),"")</f>
        <v/>
      </c>
      <c r="O358" s="467" t="str" cm="1">
        <f t="array" ref="O358">IFERROR(INDEX(Design!L$1:L$680,_Formatting!$J275),"")</f>
        <v/>
      </c>
      <c r="P358" s="467" t="str" cm="1">
        <f t="array" ref="P358">IFERROR(INDEX(Design!Q$1:Q$680,_Formatting!$J275),"")</f>
        <v/>
      </c>
    </row>
    <row r="359" spans="3:16" x14ac:dyDescent="0.25">
      <c r="C359" s="467" t="str" cm="1">
        <f t="array" ref="C359">IFERROR(INDEX(Design!B$1:B$680,_Formatting!$J276),"")</f>
        <v/>
      </c>
      <c r="D359" s="467" t="str" cm="1">
        <f t="array" ref="D359">IFERROR(INDEX(Design!C$1:C$680,_Formatting!$J276),"")</f>
        <v/>
      </c>
      <c r="E359" s="467" t="str" cm="1">
        <f t="array" ref="E359">IFERROR(INDEX(Design!D$1:D$680,_Formatting!$J276),"")</f>
        <v/>
      </c>
      <c r="F359" s="467"/>
      <c r="G359" s="482" t="str" cm="1">
        <f t="array" ref="G359">IFERROR(INDEX(Design!E$1:E$680,_Formatting!$J276),"")</f>
        <v/>
      </c>
      <c r="H359" s="467"/>
      <c r="I359" s="467" t="str" cm="1">
        <f t="array" ref="I359">IFERROR(INDEX(Design!F$1:F$680,_Formatting!$J276),"")</f>
        <v/>
      </c>
      <c r="J359" s="467" t="str" cm="1">
        <f t="array" ref="J359">IFERROR(INDEX(Design!G$1:G$680,_Formatting!$J276),"")</f>
        <v/>
      </c>
      <c r="K359" s="483" t="str" cm="1">
        <f t="array" ref="K359">IFERROR(INDEX(Design!H$1:H$680,_Formatting!$J276),"")</f>
        <v/>
      </c>
      <c r="L359" s="467" t="str" cm="1">
        <f t="array" ref="L359">IFERROR(INDEX(Design!I$1:I$680,_Formatting!$J276),"")</f>
        <v/>
      </c>
      <c r="M359" s="467" t="str" cm="1">
        <f t="array" ref="M359">IFERROR(INDEX(Design!J$1:J$680,_Formatting!$J276),"")</f>
        <v/>
      </c>
      <c r="N359" s="467" t="str" cm="1">
        <f t="array" ref="N359">IFERROR(INDEX(Design!K$1:K$680,_Formatting!$J276),"")</f>
        <v/>
      </c>
      <c r="O359" s="467" t="str" cm="1">
        <f t="array" ref="O359">IFERROR(INDEX(Design!L$1:L$680,_Formatting!$J276),"")</f>
        <v/>
      </c>
      <c r="P359" s="467" t="str" cm="1">
        <f t="array" ref="P359">IFERROR(INDEX(Design!Q$1:Q$680,_Formatting!$J276),"")</f>
        <v/>
      </c>
    </row>
    <row r="360" spans="3:16" x14ac:dyDescent="0.25">
      <c r="C360" s="467" t="str" cm="1">
        <f t="array" ref="C360">IFERROR(INDEX(Design!B$1:B$680,_Formatting!$J277),"")</f>
        <v/>
      </c>
      <c r="D360" s="467" t="str" cm="1">
        <f t="array" ref="D360">IFERROR(INDEX(Design!C$1:C$680,_Formatting!$J277),"")</f>
        <v/>
      </c>
      <c r="E360" s="467" t="str" cm="1">
        <f t="array" ref="E360">IFERROR(INDEX(Design!D$1:D$680,_Formatting!$J277),"")</f>
        <v/>
      </c>
      <c r="F360" s="467"/>
      <c r="G360" s="482" t="str" cm="1">
        <f t="array" ref="G360">IFERROR(INDEX(Design!E$1:E$680,_Formatting!$J277),"")</f>
        <v/>
      </c>
      <c r="H360" s="467"/>
      <c r="I360" s="467" t="str" cm="1">
        <f t="array" ref="I360">IFERROR(INDEX(Design!F$1:F$680,_Formatting!$J277),"")</f>
        <v/>
      </c>
      <c r="J360" s="467" t="str" cm="1">
        <f t="array" ref="J360">IFERROR(INDEX(Design!G$1:G$680,_Formatting!$J277),"")</f>
        <v/>
      </c>
      <c r="K360" s="483" t="str" cm="1">
        <f t="array" ref="K360">IFERROR(INDEX(Design!H$1:H$680,_Formatting!$J277),"")</f>
        <v/>
      </c>
      <c r="L360" s="467" t="str" cm="1">
        <f t="array" ref="L360">IFERROR(INDEX(Design!I$1:I$680,_Formatting!$J277),"")</f>
        <v/>
      </c>
      <c r="M360" s="467" t="str" cm="1">
        <f t="array" ref="M360">IFERROR(INDEX(Design!J$1:J$680,_Formatting!$J277),"")</f>
        <v/>
      </c>
      <c r="N360" s="467" t="str" cm="1">
        <f t="array" ref="N360">IFERROR(INDEX(Design!K$1:K$680,_Formatting!$J277),"")</f>
        <v/>
      </c>
      <c r="O360" s="467" t="str" cm="1">
        <f t="array" ref="O360">IFERROR(INDEX(Design!L$1:L$680,_Formatting!$J277),"")</f>
        <v/>
      </c>
      <c r="P360" s="467" t="str" cm="1">
        <f t="array" ref="P360">IFERROR(INDEX(Design!Q$1:Q$680,_Formatting!$J277),"")</f>
        <v/>
      </c>
    </row>
    <row r="361" spans="3:16" x14ac:dyDescent="0.25">
      <c r="C361" s="467" t="str" cm="1">
        <f t="array" ref="C361">IFERROR(INDEX(Design!B$1:B$680,_Formatting!$J278),"")</f>
        <v/>
      </c>
      <c r="D361" s="467" t="str" cm="1">
        <f t="array" ref="D361">IFERROR(INDEX(Design!C$1:C$680,_Formatting!$J278),"")</f>
        <v/>
      </c>
      <c r="E361" s="467" t="str" cm="1">
        <f t="array" ref="E361">IFERROR(INDEX(Design!D$1:D$680,_Formatting!$J278),"")</f>
        <v/>
      </c>
      <c r="F361" s="467"/>
      <c r="G361" s="482" t="str" cm="1">
        <f t="array" ref="G361">IFERROR(INDEX(Design!E$1:E$680,_Formatting!$J278),"")</f>
        <v/>
      </c>
      <c r="H361" s="467"/>
      <c r="I361" s="467" t="str" cm="1">
        <f t="array" ref="I361">IFERROR(INDEX(Design!F$1:F$680,_Formatting!$J278),"")</f>
        <v/>
      </c>
      <c r="J361" s="467" t="str" cm="1">
        <f t="array" ref="J361">IFERROR(INDEX(Design!G$1:G$680,_Formatting!$J278),"")</f>
        <v/>
      </c>
      <c r="K361" s="483" t="str" cm="1">
        <f t="array" ref="K361">IFERROR(INDEX(Design!H$1:H$680,_Formatting!$J278),"")</f>
        <v/>
      </c>
      <c r="L361" s="467" t="str" cm="1">
        <f t="array" ref="L361">IFERROR(INDEX(Design!I$1:I$680,_Formatting!$J278),"")</f>
        <v/>
      </c>
      <c r="M361" s="467" t="str" cm="1">
        <f t="array" ref="M361">IFERROR(INDEX(Design!J$1:J$680,_Formatting!$J278),"")</f>
        <v/>
      </c>
      <c r="N361" s="467" t="str" cm="1">
        <f t="array" ref="N361">IFERROR(INDEX(Design!K$1:K$680,_Formatting!$J278),"")</f>
        <v/>
      </c>
      <c r="O361" s="467" t="str" cm="1">
        <f t="array" ref="O361">IFERROR(INDEX(Design!L$1:L$680,_Formatting!$J278),"")</f>
        <v/>
      </c>
      <c r="P361" s="467" t="str" cm="1">
        <f t="array" ref="P361">IFERROR(INDEX(Design!Q$1:Q$680,_Formatting!$J278),"")</f>
        <v/>
      </c>
    </row>
    <row r="362" spans="3:16" x14ac:dyDescent="0.25">
      <c r="C362" s="467" t="str" cm="1">
        <f t="array" ref="C362">IFERROR(INDEX(Design!B$1:B$680,_Formatting!$J279),"")</f>
        <v/>
      </c>
      <c r="D362" s="467" t="str" cm="1">
        <f t="array" ref="D362">IFERROR(INDEX(Design!C$1:C$680,_Formatting!$J279),"")</f>
        <v/>
      </c>
      <c r="E362" s="467" t="str" cm="1">
        <f t="array" ref="E362">IFERROR(INDEX(Design!D$1:D$680,_Formatting!$J279),"")</f>
        <v/>
      </c>
      <c r="F362" s="467"/>
      <c r="G362" s="482" t="str" cm="1">
        <f t="array" ref="G362">IFERROR(INDEX(Design!E$1:E$680,_Formatting!$J279),"")</f>
        <v/>
      </c>
      <c r="H362" s="467"/>
      <c r="I362" s="467" t="str" cm="1">
        <f t="array" ref="I362">IFERROR(INDEX(Design!F$1:F$680,_Formatting!$J279),"")</f>
        <v/>
      </c>
      <c r="J362" s="467" t="str" cm="1">
        <f t="array" ref="J362">IFERROR(INDEX(Design!G$1:G$680,_Formatting!$J279),"")</f>
        <v/>
      </c>
      <c r="K362" s="483" t="str" cm="1">
        <f t="array" ref="K362">IFERROR(INDEX(Design!H$1:H$680,_Formatting!$J279),"")</f>
        <v/>
      </c>
      <c r="L362" s="467" t="str" cm="1">
        <f t="array" ref="L362">IFERROR(INDEX(Design!I$1:I$680,_Formatting!$J279),"")</f>
        <v/>
      </c>
      <c r="M362" s="467" t="str" cm="1">
        <f t="array" ref="M362">IFERROR(INDEX(Design!J$1:J$680,_Formatting!$J279),"")</f>
        <v/>
      </c>
      <c r="N362" s="467" t="str" cm="1">
        <f t="array" ref="N362">IFERROR(INDEX(Design!K$1:K$680,_Formatting!$J279),"")</f>
        <v/>
      </c>
      <c r="O362" s="467" t="str" cm="1">
        <f t="array" ref="O362">IFERROR(INDEX(Design!L$1:L$680,_Formatting!$J279),"")</f>
        <v/>
      </c>
      <c r="P362" s="467" t="str" cm="1">
        <f t="array" ref="P362">IFERROR(INDEX(Design!Q$1:Q$680,_Formatting!$J279),"")</f>
        <v/>
      </c>
    </row>
    <row r="363" spans="3:16" x14ac:dyDescent="0.25">
      <c r="C363" s="467" t="str" cm="1">
        <f t="array" ref="C363">IFERROR(INDEX(Design!B$1:B$680,_Formatting!$J280),"")</f>
        <v/>
      </c>
      <c r="D363" s="467" t="str" cm="1">
        <f t="array" ref="D363">IFERROR(INDEX(Design!C$1:C$680,_Formatting!$J280),"")</f>
        <v/>
      </c>
      <c r="E363" s="467" t="str" cm="1">
        <f t="array" ref="E363">IFERROR(INDEX(Design!D$1:D$680,_Formatting!$J280),"")</f>
        <v/>
      </c>
      <c r="F363" s="467"/>
      <c r="G363" s="482" t="str" cm="1">
        <f t="array" ref="G363">IFERROR(INDEX(Design!E$1:E$680,_Formatting!$J280),"")</f>
        <v/>
      </c>
      <c r="H363" s="467"/>
      <c r="I363" s="467" t="str" cm="1">
        <f t="array" ref="I363">IFERROR(INDEX(Design!F$1:F$680,_Formatting!$J280),"")</f>
        <v/>
      </c>
      <c r="J363" s="467" t="str" cm="1">
        <f t="array" ref="J363">IFERROR(INDEX(Design!G$1:G$680,_Formatting!$J280),"")</f>
        <v/>
      </c>
      <c r="K363" s="483" t="str" cm="1">
        <f t="array" ref="K363">IFERROR(INDEX(Design!H$1:H$680,_Formatting!$J280),"")</f>
        <v/>
      </c>
      <c r="L363" s="467" t="str" cm="1">
        <f t="array" ref="L363">IFERROR(INDEX(Design!I$1:I$680,_Formatting!$J280),"")</f>
        <v/>
      </c>
      <c r="M363" s="467" t="str" cm="1">
        <f t="array" ref="M363">IFERROR(INDEX(Design!J$1:J$680,_Formatting!$J280),"")</f>
        <v/>
      </c>
      <c r="N363" s="467" t="str" cm="1">
        <f t="array" ref="N363">IFERROR(INDEX(Design!K$1:K$680,_Formatting!$J280),"")</f>
        <v/>
      </c>
      <c r="O363" s="467" t="str" cm="1">
        <f t="array" ref="O363">IFERROR(INDEX(Design!L$1:L$680,_Formatting!$J280),"")</f>
        <v/>
      </c>
      <c r="P363" s="467" t="str" cm="1">
        <f t="array" ref="P363">IFERROR(INDEX(Design!Q$1:Q$680,_Formatting!$J280),"")</f>
        <v/>
      </c>
    </row>
    <row r="364" spans="3:16" x14ac:dyDescent="0.25">
      <c r="C364" s="467" t="str" cm="1">
        <f t="array" ref="C364">IFERROR(INDEX(Design!B$1:B$680,_Formatting!$J281),"")</f>
        <v/>
      </c>
      <c r="D364" s="467" t="str" cm="1">
        <f t="array" ref="D364">IFERROR(INDEX(Design!C$1:C$680,_Formatting!$J281),"")</f>
        <v/>
      </c>
      <c r="E364" s="467" t="str" cm="1">
        <f t="array" ref="E364">IFERROR(INDEX(Design!D$1:D$680,_Formatting!$J281),"")</f>
        <v/>
      </c>
      <c r="F364" s="467"/>
      <c r="G364" s="482" t="str" cm="1">
        <f t="array" ref="G364">IFERROR(INDEX(Design!E$1:E$680,_Formatting!$J281),"")</f>
        <v/>
      </c>
      <c r="H364" s="467"/>
      <c r="I364" s="467" t="str" cm="1">
        <f t="array" ref="I364">IFERROR(INDEX(Design!F$1:F$680,_Formatting!$J281),"")</f>
        <v/>
      </c>
      <c r="J364" s="467" t="str" cm="1">
        <f t="array" ref="J364">IFERROR(INDEX(Design!G$1:G$680,_Formatting!$J281),"")</f>
        <v/>
      </c>
      <c r="K364" s="483" t="str" cm="1">
        <f t="array" ref="K364">IFERROR(INDEX(Design!H$1:H$680,_Formatting!$J281),"")</f>
        <v/>
      </c>
      <c r="L364" s="467" t="str" cm="1">
        <f t="array" ref="L364">IFERROR(INDEX(Design!I$1:I$680,_Formatting!$J281),"")</f>
        <v/>
      </c>
      <c r="M364" s="467" t="str" cm="1">
        <f t="array" ref="M364">IFERROR(INDEX(Design!J$1:J$680,_Formatting!$J281),"")</f>
        <v/>
      </c>
      <c r="N364" s="467" t="str" cm="1">
        <f t="array" ref="N364">IFERROR(INDEX(Design!K$1:K$680,_Formatting!$J281),"")</f>
        <v/>
      </c>
      <c r="O364" s="467" t="str" cm="1">
        <f t="array" ref="O364">IFERROR(INDEX(Design!L$1:L$680,_Formatting!$J281),"")</f>
        <v/>
      </c>
      <c r="P364" s="467" t="str" cm="1">
        <f t="array" ref="P364">IFERROR(INDEX(Design!Q$1:Q$680,_Formatting!$J281),"")</f>
        <v/>
      </c>
    </row>
    <row r="365" spans="3:16" x14ac:dyDescent="0.25">
      <c r="C365" s="467" t="str" cm="1">
        <f t="array" ref="C365">IFERROR(INDEX(Design!B$1:B$680,_Formatting!$J282),"")</f>
        <v/>
      </c>
      <c r="D365" s="467" t="str" cm="1">
        <f t="array" ref="D365">IFERROR(INDEX(Design!C$1:C$680,_Formatting!$J282),"")</f>
        <v/>
      </c>
      <c r="E365" s="467" t="str" cm="1">
        <f t="array" ref="E365">IFERROR(INDEX(Design!D$1:D$680,_Formatting!$J282),"")</f>
        <v/>
      </c>
      <c r="F365" s="467"/>
      <c r="G365" s="482" t="str" cm="1">
        <f t="array" ref="G365">IFERROR(INDEX(Design!E$1:E$680,_Formatting!$J282),"")</f>
        <v/>
      </c>
      <c r="H365" s="467"/>
      <c r="I365" s="467" t="str" cm="1">
        <f t="array" ref="I365">IFERROR(INDEX(Design!F$1:F$680,_Formatting!$J282),"")</f>
        <v/>
      </c>
      <c r="J365" s="467" t="str" cm="1">
        <f t="array" ref="J365">IFERROR(INDEX(Design!G$1:G$680,_Formatting!$J282),"")</f>
        <v/>
      </c>
      <c r="K365" s="483" t="str" cm="1">
        <f t="array" ref="K365">IFERROR(INDEX(Design!H$1:H$680,_Formatting!$J282),"")</f>
        <v/>
      </c>
      <c r="L365" s="467" t="str" cm="1">
        <f t="array" ref="L365">IFERROR(INDEX(Design!I$1:I$680,_Formatting!$J282),"")</f>
        <v/>
      </c>
      <c r="M365" s="467" t="str" cm="1">
        <f t="array" ref="M365">IFERROR(INDEX(Design!J$1:J$680,_Formatting!$J282),"")</f>
        <v/>
      </c>
      <c r="N365" s="467" t="str" cm="1">
        <f t="array" ref="N365">IFERROR(INDEX(Design!K$1:K$680,_Formatting!$J282),"")</f>
        <v/>
      </c>
      <c r="O365" s="467" t="str" cm="1">
        <f t="array" ref="O365">IFERROR(INDEX(Design!L$1:L$680,_Formatting!$J282),"")</f>
        <v/>
      </c>
      <c r="P365" s="467" t="str" cm="1">
        <f t="array" ref="P365">IFERROR(INDEX(Design!Q$1:Q$680,_Formatting!$J282),"")</f>
        <v/>
      </c>
    </row>
    <row r="366" spans="3:16" x14ac:dyDescent="0.25">
      <c r="C366" s="467" t="str" cm="1">
        <f t="array" ref="C366">IFERROR(INDEX(Design!B$1:B$680,_Formatting!$J283),"")</f>
        <v/>
      </c>
      <c r="D366" s="467" t="str" cm="1">
        <f t="array" ref="D366">IFERROR(INDEX(Design!C$1:C$680,_Formatting!$J283),"")</f>
        <v/>
      </c>
      <c r="E366" s="467" t="str" cm="1">
        <f t="array" ref="E366">IFERROR(INDEX(Design!D$1:D$680,_Formatting!$J283),"")</f>
        <v/>
      </c>
      <c r="F366" s="467"/>
      <c r="G366" s="482" t="str" cm="1">
        <f t="array" ref="G366">IFERROR(INDEX(Design!E$1:E$680,_Formatting!$J283),"")</f>
        <v/>
      </c>
      <c r="H366" s="467"/>
      <c r="I366" s="467" t="str" cm="1">
        <f t="array" ref="I366">IFERROR(INDEX(Design!F$1:F$680,_Formatting!$J283),"")</f>
        <v/>
      </c>
      <c r="J366" s="467" t="str" cm="1">
        <f t="array" ref="J366">IFERROR(INDEX(Design!G$1:G$680,_Formatting!$J283),"")</f>
        <v/>
      </c>
      <c r="K366" s="483" t="str" cm="1">
        <f t="array" ref="K366">IFERROR(INDEX(Design!H$1:H$680,_Formatting!$J283),"")</f>
        <v/>
      </c>
      <c r="L366" s="467" t="str" cm="1">
        <f t="array" ref="L366">IFERROR(INDEX(Design!I$1:I$680,_Formatting!$J283),"")</f>
        <v/>
      </c>
      <c r="M366" s="467" t="str" cm="1">
        <f t="array" ref="M366">IFERROR(INDEX(Design!J$1:J$680,_Formatting!$J283),"")</f>
        <v/>
      </c>
      <c r="N366" s="467" t="str" cm="1">
        <f t="array" ref="N366">IFERROR(INDEX(Design!K$1:K$680,_Formatting!$J283),"")</f>
        <v/>
      </c>
      <c r="O366" s="467" t="str" cm="1">
        <f t="array" ref="O366">IFERROR(INDEX(Design!L$1:L$680,_Formatting!$J283),"")</f>
        <v/>
      </c>
      <c r="P366" s="467" t="str" cm="1">
        <f t="array" ref="P366">IFERROR(INDEX(Design!Q$1:Q$680,_Formatting!$J283),"")</f>
        <v/>
      </c>
    </row>
    <row r="367" spans="3:16" x14ac:dyDescent="0.25">
      <c r="C367" s="467" t="str" cm="1">
        <f t="array" ref="C367">IFERROR(INDEX(Design!B$1:B$680,_Formatting!$J284),"")</f>
        <v/>
      </c>
      <c r="D367" s="467" t="str" cm="1">
        <f t="array" ref="D367">IFERROR(INDEX(Design!C$1:C$680,_Formatting!$J284),"")</f>
        <v/>
      </c>
      <c r="E367" s="467" t="str" cm="1">
        <f t="array" ref="E367">IFERROR(INDEX(Design!D$1:D$680,_Formatting!$J284),"")</f>
        <v/>
      </c>
      <c r="F367" s="467"/>
      <c r="G367" s="482" t="str" cm="1">
        <f t="array" ref="G367">IFERROR(INDEX(Design!E$1:E$680,_Formatting!$J284),"")</f>
        <v/>
      </c>
      <c r="H367" s="467"/>
      <c r="I367" s="467" t="str" cm="1">
        <f t="array" ref="I367">IFERROR(INDEX(Design!F$1:F$680,_Formatting!$J284),"")</f>
        <v/>
      </c>
      <c r="J367" s="467" t="str" cm="1">
        <f t="array" ref="J367">IFERROR(INDEX(Design!G$1:G$680,_Formatting!$J284),"")</f>
        <v/>
      </c>
      <c r="K367" s="483" t="str" cm="1">
        <f t="array" ref="K367">IFERROR(INDEX(Design!H$1:H$680,_Formatting!$J284),"")</f>
        <v/>
      </c>
      <c r="L367" s="467" t="str" cm="1">
        <f t="array" ref="L367">IFERROR(INDEX(Design!I$1:I$680,_Formatting!$J284),"")</f>
        <v/>
      </c>
      <c r="M367" s="467" t="str" cm="1">
        <f t="array" ref="M367">IFERROR(INDEX(Design!J$1:J$680,_Formatting!$J284),"")</f>
        <v/>
      </c>
      <c r="N367" s="467" t="str" cm="1">
        <f t="array" ref="N367">IFERROR(INDEX(Design!K$1:K$680,_Formatting!$J284),"")</f>
        <v/>
      </c>
      <c r="O367" s="467" t="str" cm="1">
        <f t="array" ref="O367">IFERROR(INDEX(Design!L$1:L$680,_Formatting!$J284),"")</f>
        <v/>
      </c>
      <c r="P367" s="467" t="str" cm="1">
        <f t="array" ref="P367">IFERROR(INDEX(Design!Q$1:Q$680,_Formatting!$J284),"")</f>
        <v/>
      </c>
    </row>
    <row r="368" spans="3:16" x14ac:dyDescent="0.25">
      <c r="C368" s="467" t="str" cm="1">
        <f t="array" ref="C368">IFERROR(INDEX(Design!B$1:B$680,_Formatting!$J285),"")</f>
        <v/>
      </c>
      <c r="D368" s="467" t="str" cm="1">
        <f t="array" ref="D368">IFERROR(INDEX(Design!C$1:C$680,_Formatting!$J285),"")</f>
        <v/>
      </c>
      <c r="E368" s="467" t="str" cm="1">
        <f t="array" ref="E368">IFERROR(INDEX(Design!D$1:D$680,_Formatting!$J285),"")</f>
        <v/>
      </c>
      <c r="F368" s="467"/>
      <c r="G368" s="482" t="str" cm="1">
        <f t="array" ref="G368">IFERROR(INDEX(Design!E$1:E$680,_Formatting!$J285),"")</f>
        <v/>
      </c>
      <c r="H368" s="467"/>
      <c r="I368" s="467" t="str" cm="1">
        <f t="array" ref="I368">IFERROR(INDEX(Design!F$1:F$680,_Formatting!$J285),"")</f>
        <v/>
      </c>
      <c r="J368" s="467" t="str" cm="1">
        <f t="array" ref="J368">IFERROR(INDEX(Design!G$1:G$680,_Formatting!$J285),"")</f>
        <v/>
      </c>
      <c r="K368" s="483" t="str" cm="1">
        <f t="array" ref="K368">IFERROR(INDEX(Design!H$1:H$680,_Formatting!$J285),"")</f>
        <v/>
      </c>
      <c r="L368" s="467" t="str" cm="1">
        <f t="array" ref="L368">IFERROR(INDEX(Design!I$1:I$680,_Formatting!$J285),"")</f>
        <v/>
      </c>
      <c r="M368" s="467" t="str" cm="1">
        <f t="array" ref="M368">IFERROR(INDEX(Design!J$1:J$680,_Formatting!$J285),"")</f>
        <v/>
      </c>
      <c r="N368" s="467" t="str" cm="1">
        <f t="array" ref="N368">IFERROR(INDEX(Design!K$1:K$680,_Formatting!$J285),"")</f>
        <v/>
      </c>
      <c r="O368" s="467" t="str" cm="1">
        <f t="array" ref="O368">IFERROR(INDEX(Design!L$1:L$680,_Formatting!$J285),"")</f>
        <v/>
      </c>
      <c r="P368" s="467" t="str" cm="1">
        <f t="array" ref="P368">IFERROR(INDEX(Design!Q$1:Q$680,_Formatting!$J285),"")</f>
        <v/>
      </c>
    </row>
    <row r="369" spans="3:16" x14ac:dyDescent="0.25">
      <c r="C369" s="467" t="str" cm="1">
        <f t="array" ref="C369">IFERROR(INDEX(Design!B$1:B$680,_Formatting!$J286),"")</f>
        <v/>
      </c>
      <c r="D369" s="467" t="str" cm="1">
        <f t="array" ref="D369">IFERROR(INDEX(Design!C$1:C$680,_Formatting!$J286),"")</f>
        <v/>
      </c>
      <c r="E369" s="467" t="str" cm="1">
        <f t="array" ref="E369">IFERROR(INDEX(Design!D$1:D$680,_Formatting!$J286),"")</f>
        <v/>
      </c>
      <c r="F369" s="467"/>
      <c r="G369" s="482" t="str" cm="1">
        <f t="array" ref="G369">IFERROR(INDEX(Design!E$1:E$680,_Formatting!$J286),"")</f>
        <v/>
      </c>
      <c r="H369" s="467"/>
      <c r="I369" s="467" t="str" cm="1">
        <f t="array" ref="I369">IFERROR(INDEX(Design!F$1:F$680,_Formatting!$J286),"")</f>
        <v/>
      </c>
      <c r="J369" s="467" t="str" cm="1">
        <f t="array" ref="J369">IFERROR(INDEX(Design!G$1:G$680,_Formatting!$J286),"")</f>
        <v/>
      </c>
      <c r="K369" s="483" t="str" cm="1">
        <f t="array" ref="K369">IFERROR(INDEX(Design!H$1:H$680,_Formatting!$J286),"")</f>
        <v/>
      </c>
      <c r="L369" s="467" t="str" cm="1">
        <f t="array" ref="L369">IFERROR(INDEX(Design!I$1:I$680,_Formatting!$J286),"")</f>
        <v/>
      </c>
      <c r="M369" s="467" t="str" cm="1">
        <f t="array" ref="M369">IFERROR(INDEX(Design!J$1:J$680,_Formatting!$J286),"")</f>
        <v/>
      </c>
      <c r="N369" s="467" t="str" cm="1">
        <f t="array" ref="N369">IFERROR(INDEX(Design!K$1:K$680,_Formatting!$J286),"")</f>
        <v/>
      </c>
      <c r="O369" s="467" t="str" cm="1">
        <f t="array" ref="O369">IFERROR(INDEX(Design!L$1:L$680,_Formatting!$J286),"")</f>
        <v/>
      </c>
      <c r="P369" s="467" t="str" cm="1">
        <f t="array" ref="P369">IFERROR(INDEX(Design!Q$1:Q$680,_Formatting!$J286),"")</f>
        <v/>
      </c>
    </row>
    <row r="370" spans="3:16" x14ac:dyDescent="0.25">
      <c r="C370" s="467" t="str" cm="1">
        <f t="array" ref="C370">IFERROR(INDEX(Design!B$1:B$680,_Formatting!$J287),"")</f>
        <v/>
      </c>
      <c r="D370" s="467" t="str" cm="1">
        <f t="array" ref="D370">IFERROR(INDEX(Design!C$1:C$680,_Formatting!$J287),"")</f>
        <v/>
      </c>
      <c r="E370" s="467" t="str" cm="1">
        <f t="array" ref="E370">IFERROR(INDEX(Design!D$1:D$680,_Formatting!$J287),"")</f>
        <v/>
      </c>
      <c r="F370" s="467"/>
      <c r="G370" s="482" t="str" cm="1">
        <f t="array" ref="G370">IFERROR(INDEX(Design!E$1:E$680,_Formatting!$J287),"")</f>
        <v/>
      </c>
      <c r="H370" s="467"/>
      <c r="I370" s="467" t="str" cm="1">
        <f t="array" ref="I370">IFERROR(INDEX(Design!F$1:F$680,_Formatting!$J287),"")</f>
        <v/>
      </c>
      <c r="J370" s="467" t="str" cm="1">
        <f t="array" ref="J370">IFERROR(INDEX(Design!G$1:G$680,_Formatting!$J287),"")</f>
        <v/>
      </c>
      <c r="K370" s="483" t="str" cm="1">
        <f t="array" ref="K370">IFERROR(INDEX(Design!H$1:H$680,_Formatting!$J287),"")</f>
        <v/>
      </c>
      <c r="L370" s="467" t="str" cm="1">
        <f t="array" ref="L370">IFERROR(INDEX(Design!I$1:I$680,_Formatting!$J287),"")</f>
        <v/>
      </c>
      <c r="M370" s="467" t="str" cm="1">
        <f t="array" ref="M370">IFERROR(INDEX(Design!J$1:J$680,_Formatting!$J287),"")</f>
        <v/>
      </c>
      <c r="N370" s="467" t="str" cm="1">
        <f t="array" ref="N370">IFERROR(INDEX(Design!K$1:K$680,_Formatting!$J287),"")</f>
        <v/>
      </c>
      <c r="O370" s="467" t="str" cm="1">
        <f t="array" ref="O370">IFERROR(INDEX(Design!L$1:L$680,_Formatting!$J287),"")</f>
        <v/>
      </c>
      <c r="P370" s="467" t="str" cm="1">
        <f t="array" ref="P370">IFERROR(INDEX(Design!Q$1:Q$680,_Formatting!$J287),"")</f>
        <v/>
      </c>
    </row>
    <row r="371" spans="3:16" x14ac:dyDescent="0.25">
      <c r="C371" s="467" t="str" cm="1">
        <f t="array" ref="C371">IFERROR(INDEX(Design!B$1:B$680,_Formatting!$J288),"")</f>
        <v/>
      </c>
      <c r="D371" s="467" t="str" cm="1">
        <f t="array" ref="D371">IFERROR(INDEX(Design!C$1:C$680,_Formatting!$J288),"")</f>
        <v/>
      </c>
      <c r="E371" s="467" t="str" cm="1">
        <f t="array" ref="E371">IFERROR(INDEX(Design!D$1:D$680,_Formatting!$J288),"")</f>
        <v/>
      </c>
      <c r="F371" s="467"/>
      <c r="G371" s="482" t="str" cm="1">
        <f t="array" ref="G371">IFERROR(INDEX(Design!E$1:E$680,_Formatting!$J288),"")</f>
        <v/>
      </c>
      <c r="H371" s="467"/>
      <c r="I371" s="467" t="str" cm="1">
        <f t="array" ref="I371">IFERROR(INDEX(Design!F$1:F$680,_Formatting!$J288),"")</f>
        <v/>
      </c>
      <c r="J371" s="467" t="str" cm="1">
        <f t="array" ref="J371">IFERROR(INDEX(Design!G$1:G$680,_Formatting!$J288),"")</f>
        <v/>
      </c>
      <c r="K371" s="483" t="str" cm="1">
        <f t="array" ref="K371">IFERROR(INDEX(Design!H$1:H$680,_Formatting!$J288),"")</f>
        <v/>
      </c>
      <c r="L371" s="467" t="str" cm="1">
        <f t="array" ref="L371">IFERROR(INDEX(Design!I$1:I$680,_Formatting!$J288),"")</f>
        <v/>
      </c>
      <c r="M371" s="467" t="str" cm="1">
        <f t="array" ref="M371">IFERROR(INDEX(Design!J$1:J$680,_Formatting!$J288),"")</f>
        <v/>
      </c>
      <c r="N371" s="467" t="str" cm="1">
        <f t="array" ref="N371">IFERROR(INDEX(Design!K$1:K$680,_Formatting!$J288),"")</f>
        <v/>
      </c>
      <c r="O371" s="467" t="str" cm="1">
        <f t="array" ref="O371">IFERROR(INDEX(Design!L$1:L$680,_Formatting!$J288),"")</f>
        <v/>
      </c>
      <c r="P371" s="467" t="str" cm="1">
        <f t="array" ref="P371">IFERROR(INDEX(Design!Q$1:Q$680,_Formatting!$J288),"")</f>
        <v/>
      </c>
    </row>
    <row r="372" spans="3:16" x14ac:dyDescent="0.25">
      <c r="C372" s="467" t="str" cm="1">
        <f t="array" ref="C372">IFERROR(INDEX(Design!B$1:B$680,_Formatting!$J289),"")</f>
        <v/>
      </c>
      <c r="D372" s="467" t="str" cm="1">
        <f t="array" ref="D372">IFERROR(INDEX(Design!C$1:C$680,_Formatting!$J289),"")</f>
        <v/>
      </c>
      <c r="E372" s="467" t="str" cm="1">
        <f t="array" ref="E372">IFERROR(INDEX(Design!D$1:D$680,_Formatting!$J289),"")</f>
        <v/>
      </c>
      <c r="F372" s="467"/>
      <c r="G372" s="482" t="str" cm="1">
        <f t="array" ref="G372">IFERROR(INDEX(Design!E$1:E$680,_Formatting!$J289),"")</f>
        <v/>
      </c>
      <c r="H372" s="467"/>
      <c r="I372" s="467" t="str" cm="1">
        <f t="array" ref="I372">IFERROR(INDEX(Design!F$1:F$680,_Formatting!$J289),"")</f>
        <v/>
      </c>
      <c r="J372" s="467" t="str" cm="1">
        <f t="array" ref="J372">IFERROR(INDEX(Design!G$1:G$680,_Formatting!$J289),"")</f>
        <v/>
      </c>
      <c r="K372" s="483" t="str" cm="1">
        <f t="array" ref="K372">IFERROR(INDEX(Design!H$1:H$680,_Formatting!$J289),"")</f>
        <v/>
      </c>
      <c r="L372" s="467" t="str" cm="1">
        <f t="array" ref="L372">IFERROR(INDEX(Design!I$1:I$680,_Formatting!$J289),"")</f>
        <v/>
      </c>
      <c r="M372" s="467" t="str" cm="1">
        <f t="array" ref="M372">IFERROR(INDEX(Design!J$1:J$680,_Formatting!$J289),"")</f>
        <v/>
      </c>
      <c r="N372" s="467" t="str" cm="1">
        <f t="array" ref="N372">IFERROR(INDEX(Design!K$1:K$680,_Formatting!$J289),"")</f>
        <v/>
      </c>
      <c r="O372" s="467" t="str" cm="1">
        <f t="array" ref="O372">IFERROR(INDEX(Design!L$1:L$680,_Formatting!$J289),"")</f>
        <v/>
      </c>
      <c r="P372" s="467" t="str" cm="1">
        <f t="array" ref="P372">IFERROR(INDEX(Design!Q$1:Q$680,_Formatting!$J289),"")</f>
        <v/>
      </c>
    </row>
    <row r="373" spans="3:16" x14ac:dyDescent="0.25">
      <c r="C373" s="467" t="str" cm="1">
        <f t="array" ref="C373">IFERROR(INDEX(Design!B$1:B$680,_Formatting!$J290),"")</f>
        <v/>
      </c>
      <c r="D373" s="467" t="str" cm="1">
        <f t="array" ref="D373">IFERROR(INDEX(Design!C$1:C$680,_Formatting!$J290),"")</f>
        <v/>
      </c>
      <c r="E373" s="467" t="str" cm="1">
        <f t="array" ref="E373">IFERROR(INDEX(Design!D$1:D$680,_Formatting!$J290),"")</f>
        <v/>
      </c>
      <c r="F373" s="467"/>
      <c r="G373" s="482" t="str" cm="1">
        <f t="array" ref="G373">IFERROR(INDEX(Design!E$1:E$680,_Formatting!$J290),"")</f>
        <v/>
      </c>
      <c r="H373" s="467"/>
      <c r="I373" s="467" t="str" cm="1">
        <f t="array" ref="I373">IFERROR(INDEX(Design!F$1:F$680,_Formatting!$J290),"")</f>
        <v/>
      </c>
      <c r="J373" s="467" t="str" cm="1">
        <f t="array" ref="J373">IFERROR(INDEX(Design!G$1:G$680,_Formatting!$J290),"")</f>
        <v/>
      </c>
      <c r="K373" s="483" t="str" cm="1">
        <f t="array" ref="K373">IFERROR(INDEX(Design!H$1:H$680,_Formatting!$J290),"")</f>
        <v/>
      </c>
      <c r="L373" s="467" t="str" cm="1">
        <f t="array" ref="L373">IFERROR(INDEX(Design!I$1:I$680,_Formatting!$J290),"")</f>
        <v/>
      </c>
      <c r="M373" s="467" t="str" cm="1">
        <f t="array" ref="M373">IFERROR(INDEX(Design!J$1:J$680,_Formatting!$J290),"")</f>
        <v/>
      </c>
      <c r="N373" s="467" t="str" cm="1">
        <f t="array" ref="N373">IFERROR(INDEX(Design!K$1:K$680,_Formatting!$J290),"")</f>
        <v/>
      </c>
      <c r="O373" s="467" t="str" cm="1">
        <f t="array" ref="O373">IFERROR(INDEX(Design!L$1:L$680,_Formatting!$J290),"")</f>
        <v/>
      </c>
      <c r="P373" s="467" t="str" cm="1">
        <f t="array" ref="P373">IFERROR(INDEX(Design!Q$1:Q$680,_Formatting!$J290),"")</f>
        <v/>
      </c>
    </row>
    <row r="374" spans="3:16" x14ac:dyDescent="0.25">
      <c r="C374" s="467" t="str" cm="1">
        <f t="array" ref="C374">IFERROR(INDEX(Design!B$1:B$680,_Formatting!$J291),"")</f>
        <v/>
      </c>
      <c r="D374" s="467" t="str" cm="1">
        <f t="array" ref="D374">IFERROR(INDEX(Design!C$1:C$680,_Formatting!$J291),"")</f>
        <v/>
      </c>
      <c r="E374" s="467" t="str" cm="1">
        <f t="array" ref="E374">IFERROR(INDEX(Design!D$1:D$680,_Formatting!$J291),"")</f>
        <v/>
      </c>
      <c r="F374" s="467"/>
      <c r="G374" s="482" t="str" cm="1">
        <f t="array" ref="G374">IFERROR(INDEX(Design!E$1:E$680,_Formatting!$J291),"")</f>
        <v/>
      </c>
      <c r="H374" s="467"/>
      <c r="I374" s="467" t="str" cm="1">
        <f t="array" ref="I374">IFERROR(INDEX(Design!F$1:F$680,_Formatting!$J291),"")</f>
        <v/>
      </c>
      <c r="J374" s="467" t="str" cm="1">
        <f t="array" ref="J374">IFERROR(INDEX(Design!G$1:G$680,_Formatting!$J291),"")</f>
        <v/>
      </c>
      <c r="K374" s="483" t="str" cm="1">
        <f t="array" ref="K374">IFERROR(INDEX(Design!H$1:H$680,_Formatting!$J291),"")</f>
        <v/>
      </c>
      <c r="L374" s="467" t="str" cm="1">
        <f t="array" ref="L374">IFERROR(INDEX(Design!I$1:I$680,_Formatting!$J291),"")</f>
        <v/>
      </c>
      <c r="M374" s="467" t="str" cm="1">
        <f t="array" ref="M374">IFERROR(INDEX(Design!J$1:J$680,_Formatting!$J291),"")</f>
        <v/>
      </c>
      <c r="N374" s="467" t="str" cm="1">
        <f t="array" ref="N374">IFERROR(INDEX(Design!K$1:K$680,_Formatting!$J291),"")</f>
        <v/>
      </c>
      <c r="O374" s="467" t="str" cm="1">
        <f t="array" ref="O374">IFERROR(INDEX(Design!L$1:L$680,_Formatting!$J291),"")</f>
        <v/>
      </c>
      <c r="P374" s="467" t="str" cm="1">
        <f t="array" ref="P374">IFERROR(INDEX(Design!Q$1:Q$680,_Formatting!$J291),"")</f>
        <v/>
      </c>
    </row>
    <row r="375" spans="3:16" x14ac:dyDescent="0.25">
      <c r="C375" s="467" t="str" cm="1">
        <f t="array" ref="C375">IFERROR(INDEX(Design!B$1:B$680,_Formatting!$J292),"")</f>
        <v/>
      </c>
      <c r="D375" s="467" t="str" cm="1">
        <f t="array" ref="D375">IFERROR(INDEX(Design!C$1:C$680,_Formatting!$J292),"")</f>
        <v/>
      </c>
      <c r="E375" s="467" t="str" cm="1">
        <f t="array" ref="E375">IFERROR(INDEX(Design!D$1:D$680,_Formatting!$J292),"")</f>
        <v/>
      </c>
      <c r="F375" s="467"/>
      <c r="G375" s="482" t="str" cm="1">
        <f t="array" ref="G375">IFERROR(INDEX(Design!E$1:E$680,_Formatting!$J292),"")</f>
        <v/>
      </c>
      <c r="H375" s="467"/>
      <c r="I375" s="467" t="str" cm="1">
        <f t="array" ref="I375">IFERROR(INDEX(Design!F$1:F$680,_Formatting!$J292),"")</f>
        <v/>
      </c>
      <c r="J375" s="467" t="str" cm="1">
        <f t="array" ref="J375">IFERROR(INDEX(Design!G$1:G$680,_Formatting!$J292),"")</f>
        <v/>
      </c>
      <c r="K375" s="483" t="str" cm="1">
        <f t="array" ref="K375">IFERROR(INDEX(Design!H$1:H$680,_Formatting!$J292),"")</f>
        <v/>
      </c>
      <c r="L375" s="467" t="str" cm="1">
        <f t="array" ref="L375">IFERROR(INDEX(Design!I$1:I$680,_Formatting!$J292),"")</f>
        <v/>
      </c>
      <c r="M375" s="467" t="str" cm="1">
        <f t="array" ref="M375">IFERROR(INDEX(Design!J$1:J$680,_Formatting!$J292),"")</f>
        <v/>
      </c>
      <c r="N375" s="467" t="str" cm="1">
        <f t="array" ref="N375">IFERROR(INDEX(Design!K$1:K$680,_Formatting!$J292),"")</f>
        <v/>
      </c>
      <c r="O375" s="467" t="str" cm="1">
        <f t="array" ref="O375">IFERROR(INDEX(Design!L$1:L$680,_Formatting!$J292),"")</f>
        <v/>
      </c>
      <c r="P375" s="467" t="str" cm="1">
        <f t="array" ref="P375">IFERROR(INDEX(Design!Q$1:Q$680,_Formatting!$J292),"")</f>
        <v/>
      </c>
    </row>
    <row r="376" spans="3:16" x14ac:dyDescent="0.25">
      <c r="C376" s="467" t="str" cm="1">
        <f t="array" ref="C376">IFERROR(INDEX(Design!B$1:B$680,_Formatting!$J293),"")</f>
        <v/>
      </c>
      <c r="D376" s="467" t="str" cm="1">
        <f t="array" ref="D376">IFERROR(INDEX(Design!C$1:C$680,_Formatting!$J293),"")</f>
        <v/>
      </c>
      <c r="E376" s="467" t="str" cm="1">
        <f t="array" ref="E376">IFERROR(INDEX(Design!D$1:D$680,_Formatting!$J293),"")</f>
        <v/>
      </c>
      <c r="F376" s="467"/>
      <c r="G376" s="482" t="str" cm="1">
        <f t="array" ref="G376">IFERROR(INDEX(Design!E$1:E$680,_Formatting!$J293),"")</f>
        <v/>
      </c>
      <c r="H376" s="467"/>
      <c r="I376" s="467" t="str" cm="1">
        <f t="array" ref="I376">IFERROR(INDEX(Design!F$1:F$680,_Formatting!$J293),"")</f>
        <v/>
      </c>
      <c r="J376" s="467" t="str" cm="1">
        <f t="array" ref="J376">IFERROR(INDEX(Design!G$1:G$680,_Formatting!$J293),"")</f>
        <v/>
      </c>
      <c r="K376" s="483" t="str" cm="1">
        <f t="array" ref="K376">IFERROR(INDEX(Design!H$1:H$680,_Formatting!$J293),"")</f>
        <v/>
      </c>
      <c r="L376" s="467" t="str" cm="1">
        <f t="array" ref="L376">IFERROR(INDEX(Design!I$1:I$680,_Formatting!$J293),"")</f>
        <v/>
      </c>
      <c r="M376" s="467" t="str" cm="1">
        <f t="array" ref="M376">IFERROR(INDEX(Design!J$1:J$680,_Formatting!$J293),"")</f>
        <v/>
      </c>
      <c r="N376" s="467" t="str" cm="1">
        <f t="array" ref="N376">IFERROR(INDEX(Design!K$1:K$680,_Formatting!$J293),"")</f>
        <v/>
      </c>
      <c r="O376" s="467" t="str" cm="1">
        <f t="array" ref="O376">IFERROR(INDEX(Design!L$1:L$680,_Formatting!$J293),"")</f>
        <v/>
      </c>
      <c r="P376" s="467" t="str" cm="1">
        <f t="array" ref="P376">IFERROR(INDEX(Design!Q$1:Q$680,_Formatting!$J293),"")</f>
        <v/>
      </c>
    </row>
    <row r="377" spans="3:16" x14ac:dyDescent="0.25">
      <c r="C377" s="467" t="str" cm="1">
        <f t="array" ref="C377">IFERROR(INDEX(Design!B$1:B$680,_Formatting!$J294),"")</f>
        <v/>
      </c>
      <c r="D377" s="467" t="str" cm="1">
        <f t="array" ref="D377">IFERROR(INDEX(Design!C$1:C$680,_Formatting!$J294),"")</f>
        <v/>
      </c>
      <c r="E377" s="467" t="str" cm="1">
        <f t="array" ref="E377">IFERROR(INDEX(Design!D$1:D$680,_Formatting!$J294),"")</f>
        <v/>
      </c>
      <c r="F377" s="467"/>
      <c r="G377" s="482" t="str" cm="1">
        <f t="array" ref="G377">IFERROR(INDEX(Design!E$1:E$680,_Formatting!$J294),"")</f>
        <v/>
      </c>
      <c r="H377" s="467"/>
      <c r="I377" s="467" t="str" cm="1">
        <f t="array" ref="I377">IFERROR(INDEX(Design!F$1:F$680,_Formatting!$J294),"")</f>
        <v/>
      </c>
      <c r="J377" s="467" t="str" cm="1">
        <f t="array" ref="J377">IFERROR(INDEX(Design!G$1:G$680,_Formatting!$J294),"")</f>
        <v/>
      </c>
      <c r="K377" s="483" t="str" cm="1">
        <f t="array" ref="K377">IFERROR(INDEX(Design!H$1:H$680,_Formatting!$J294),"")</f>
        <v/>
      </c>
      <c r="L377" s="467" t="str" cm="1">
        <f t="array" ref="L377">IFERROR(INDEX(Design!I$1:I$680,_Formatting!$J294),"")</f>
        <v/>
      </c>
      <c r="M377" s="467" t="str" cm="1">
        <f t="array" ref="M377">IFERROR(INDEX(Design!J$1:J$680,_Formatting!$J294),"")</f>
        <v/>
      </c>
      <c r="N377" s="467" t="str" cm="1">
        <f t="array" ref="N377">IFERROR(INDEX(Design!K$1:K$680,_Formatting!$J294),"")</f>
        <v/>
      </c>
      <c r="O377" s="467" t="str" cm="1">
        <f t="array" ref="O377">IFERROR(INDEX(Design!L$1:L$680,_Formatting!$J294),"")</f>
        <v/>
      </c>
      <c r="P377" s="467" t="str" cm="1">
        <f t="array" ref="P377">IFERROR(INDEX(Design!Q$1:Q$680,_Formatting!$J294),"")</f>
        <v/>
      </c>
    </row>
    <row r="378" spans="3:16" x14ac:dyDescent="0.25">
      <c r="C378" s="467" t="str" cm="1">
        <f t="array" ref="C378">IFERROR(INDEX(Design!B$1:B$680,_Formatting!$J295),"")</f>
        <v/>
      </c>
      <c r="D378" s="467" t="str" cm="1">
        <f t="array" ref="D378">IFERROR(INDEX(Design!C$1:C$680,_Formatting!$J295),"")</f>
        <v/>
      </c>
      <c r="E378" s="467" t="str" cm="1">
        <f t="array" ref="E378">IFERROR(INDEX(Design!D$1:D$680,_Formatting!$J295),"")</f>
        <v/>
      </c>
      <c r="F378" s="467"/>
      <c r="G378" s="482" t="str" cm="1">
        <f t="array" ref="G378">IFERROR(INDEX(Design!E$1:E$680,_Formatting!$J295),"")</f>
        <v/>
      </c>
      <c r="H378" s="467"/>
      <c r="I378" s="467" t="str" cm="1">
        <f t="array" ref="I378">IFERROR(INDEX(Design!F$1:F$680,_Formatting!$J295),"")</f>
        <v/>
      </c>
      <c r="J378" s="467" t="str" cm="1">
        <f t="array" ref="J378">IFERROR(INDEX(Design!G$1:G$680,_Formatting!$J295),"")</f>
        <v/>
      </c>
      <c r="K378" s="483" t="str" cm="1">
        <f t="array" ref="K378">IFERROR(INDEX(Design!H$1:H$680,_Formatting!$J295),"")</f>
        <v/>
      </c>
      <c r="L378" s="467" t="str" cm="1">
        <f t="array" ref="L378">IFERROR(INDEX(Design!I$1:I$680,_Formatting!$J295),"")</f>
        <v/>
      </c>
      <c r="M378" s="467" t="str" cm="1">
        <f t="array" ref="M378">IFERROR(INDEX(Design!J$1:J$680,_Formatting!$J295),"")</f>
        <v/>
      </c>
      <c r="N378" s="467" t="str" cm="1">
        <f t="array" ref="N378">IFERROR(INDEX(Design!K$1:K$680,_Formatting!$J295),"")</f>
        <v/>
      </c>
      <c r="O378" s="467" t="str" cm="1">
        <f t="array" ref="O378">IFERROR(INDEX(Design!L$1:L$680,_Formatting!$J295),"")</f>
        <v/>
      </c>
      <c r="P378" s="467" t="str" cm="1">
        <f t="array" ref="P378">IFERROR(INDEX(Design!Q$1:Q$680,_Formatting!$J295),"")</f>
        <v/>
      </c>
    </row>
    <row r="379" spans="3:16" x14ac:dyDescent="0.25">
      <c r="C379" s="467" t="str" cm="1">
        <f t="array" ref="C379">IFERROR(INDEX(Design!B$1:B$680,_Formatting!$J296),"")</f>
        <v/>
      </c>
      <c r="D379" s="467" t="str" cm="1">
        <f t="array" ref="D379">IFERROR(INDEX(Design!C$1:C$680,_Formatting!$J296),"")</f>
        <v/>
      </c>
      <c r="E379" s="467" t="str" cm="1">
        <f t="array" ref="E379">IFERROR(INDEX(Design!D$1:D$680,_Formatting!$J296),"")</f>
        <v/>
      </c>
      <c r="F379" s="467"/>
      <c r="G379" s="482" t="str" cm="1">
        <f t="array" ref="G379">IFERROR(INDEX(Design!E$1:E$680,_Formatting!$J296),"")</f>
        <v/>
      </c>
      <c r="H379" s="467"/>
      <c r="I379" s="467" t="str" cm="1">
        <f t="array" ref="I379">IFERROR(INDEX(Design!F$1:F$680,_Formatting!$J296),"")</f>
        <v/>
      </c>
      <c r="J379" s="467" t="str" cm="1">
        <f t="array" ref="J379">IFERROR(INDEX(Design!G$1:G$680,_Formatting!$J296),"")</f>
        <v/>
      </c>
      <c r="K379" s="483" t="str" cm="1">
        <f t="array" ref="K379">IFERROR(INDEX(Design!H$1:H$680,_Formatting!$J296),"")</f>
        <v/>
      </c>
      <c r="L379" s="467" t="str" cm="1">
        <f t="array" ref="L379">IFERROR(INDEX(Design!I$1:I$680,_Formatting!$J296),"")</f>
        <v/>
      </c>
      <c r="M379" s="467" t="str" cm="1">
        <f t="array" ref="M379">IFERROR(INDEX(Design!J$1:J$680,_Formatting!$J296),"")</f>
        <v/>
      </c>
      <c r="N379" s="467" t="str" cm="1">
        <f t="array" ref="N379">IFERROR(INDEX(Design!K$1:K$680,_Formatting!$J296),"")</f>
        <v/>
      </c>
      <c r="O379" s="467" t="str" cm="1">
        <f t="array" ref="O379">IFERROR(INDEX(Design!L$1:L$680,_Formatting!$J296),"")</f>
        <v/>
      </c>
      <c r="P379" s="467" t="str" cm="1">
        <f t="array" ref="P379">IFERROR(INDEX(Design!Q$1:Q$680,_Formatting!$J296),"")</f>
        <v/>
      </c>
    </row>
    <row r="380" spans="3:16" x14ac:dyDescent="0.25">
      <c r="C380" s="467" t="str" cm="1">
        <f t="array" ref="C380">IFERROR(INDEX(Design!B$1:B$680,_Formatting!$J297),"")</f>
        <v/>
      </c>
      <c r="D380" s="467" t="str" cm="1">
        <f t="array" ref="D380">IFERROR(INDEX(Design!C$1:C$680,_Formatting!$J297),"")</f>
        <v/>
      </c>
      <c r="E380" s="467" t="str" cm="1">
        <f t="array" ref="E380">IFERROR(INDEX(Design!D$1:D$680,_Formatting!$J297),"")</f>
        <v/>
      </c>
      <c r="F380" s="467"/>
      <c r="G380" s="482" t="str" cm="1">
        <f t="array" ref="G380">IFERROR(INDEX(Design!E$1:E$680,_Formatting!$J297),"")</f>
        <v/>
      </c>
      <c r="H380" s="467"/>
      <c r="I380" s="467" t="str" cm="1">
        <f t="array" ref="I380">IFERROR(INDEX(Design!F$1:F$680,_Formatting!$J297),"")</f>
        <v/>
      </c>
      <c r="J380" s="467" t="str" cm="1">
        <f t="array" ref="J380">IFERROR(INDEX(Design!G$1:G$680,_Formatting!$J297),"")</f>
        <v/>
      </c>
      <c r="K380" s="483" t="str" cm="1">
        <f t="array" ref="K380">IFERROR(INDEX(Design!H$1:H$680,_Formatting!$J297),"")</f>
        <v/>
      </c>
      <c r="L380" s="467" t="str" cm="1">
        <f t="array" ref="L380">IFERROR(INDEX(Design!I$1:I$680,_Formatting!$J297),"")</f>
        <v/>
      </c>
      <c r="M380" s="467" t="str" cm="1">
        <f t="array" ref="M380">IFERROR(INDEX(Design!J$1:J$680,_Formatting!$J297),"")</f>
        <v/>
      </c>
      <c r="N380" s="467" t="str" cm="1">
        <f t="array" ref="N380">IFERROR(INDEX(Design!K$1:K$680,_Formatting!$J297),"")</f>
        <v/>
      </c>
      <c r="O380" s="467" t="str" cm="1">
        <f t="array" ref="O380">IFERROR(INDEX(Design!L$1:L$680,_Formatting!$J297),"")</f>
        <v/>
      </c>
      <c r="P380" s="467" t="str" cm="1">
        <f t="array" ref="P380">IFERROR(INDEX(Design!Q$1:Q$680,_Formatting!$J297),"")</f>
        <v/>
      </c>
    </row>
    <row r="381" spans="3:16" x14ac:dyDescent="0.25">
      <c r="C381" s="467" t="str" cm="1">
        <f t="array" ref="C381">IFERROR(INDEX(Design!B$1:B$680,_Formatting!$J298),"")</f>
        <v/>
      </c>
      <c r="D381" s="467" t="str" cm="1">
        <f t="array" ref="D381">IFERROR(INDEX(Design!C$1:C$680,_Formatting!$J298),"")</f>
        <v/>
      </c>
      <c r="E381" s="467" t="str" cm="1">
        <f t="array" ref="E381">IFERROR(INDEX(Design!D$1:D$680,_Formatting!$J298),"")</f>
        <v/>
      </c>
      <c r="F381" s="467"/>
      <c r="G381" s="482" t="str" cm="1">
        <f t="array" ref="G381">IFERROR(INDEX(Design!E$1:E$680,_Formatting!$J298),"")</f>
        <v/>
      </c>
      <c r="H381" s="467"/>
      <c r="I381" s="467" t="str" cm="1">
        <f t="array" ref="I381">IFERROR(INDEX(Design!F$1:F$680,_Formatting!$J298),"")</f>
        <v/>
      </c>
      <c r="J381" s="467" t="str" cm="1">
        <f t="array" ref="J381">IFERROR(INDEX(Design!G$1:G$680,_Formatting!$J298),"")</f>
        <v/>
      </c>
      <c r="K381" s="483" t="str" cm="1">
        <f t="array" ref="K381">IFERROR(INDEX(Design!H$1:H$680,_Formatting!$J298),"")</f>
        <v/>
      </c>
      <c r="L381" s="467" t="str" cm="1">
        <f t="array" ref="L381">IFERROR(INDEX(Design!I$1:I$680,_Formatting!$J298),"")</f>
        <v/>
      </c>
      <c r="M381" s="467" t="str" cm="1">
        <f t="array" ref="M381">IFERROR(INDEX(Design!J$1:J$680,_Formatting!$J298),"")</f>
        <v/>
      </c>
      <c r="N381" s="467" t="str" cm="1">
        <f t="array" ref="N381">IFERROR(INDEX(Design!K$1:K$680,_Formatting!$J298),"")</f>
        <v/>
      </c>
      <c r="O381" s="467" t="str" cm="1">
        <f t="array" ref="O381">IFERROR(INDEX(Design!L$1:L$680,_Formatting!$J298),"")</f>
        <v/>
      </c>
      <c r="P381" s="467" t="str" cm="1">
        <f t="array" ref="P381">IFERROR(INDEX(Design!Q$1:Q$680,_Formatting!$J298),"")</f>
        <v/>
      </c>
    </row>
    <row r="382" spans="3:16" x14ac:dyDescent="0.25">
      <c r="C382" s="467" t="str" cm="1">
        <f t="array" ref="C382">IFERROR(INDEX(Design!B$1:B$680,_Formatting!$J299),"")</f>
        <v/>
      </c>
      <c r="D382" s="467" t="str" cm="1">
        <f t="array" ref="D382">IFERROR(INDEX(Design!C$1:C$680,_Formatting!$J299),"")</f>
        <v/>
      </c>
      <c r="E382" s="467" t="str" cm="1">
        <f t="array" ref="E382">IFERROR(INDEX(Design!D$1:D$680,_Formatting!$J299),"")</f>
        <v/>
      </c>
      <c r="F382" s="467"/>
      <c r="G382" s="482" t="str" cm="1">
        <f t="array" ref="G382">IFERROR(INDEX(Design!E$1:E$680,_Formatting!$J299),"")</f>
        <v/>
      </c>
      <c r="H382" s="467"/>
      <c r="I382" s="467" t="str" cm="1">
        <f t="array" ref="I382">IFERROR(INDEX(Design!F$1:F$680,_Formatting!$J299),"")</f>
        <v/>
      </c>
      <c r="J382" s="467" t="str" cm="1">
        <f t="array" ref="J382">IFERROR(INDEX(Design!G$1:G$680,_Formatting!$J299),"")</f>
        <v/>
      </c>
      <c r="K382" s="483" t="str" cm="1">
        <f t="array" ref="K382">IFERROR(INDEX(Design!H$1:H$680,_Formatting!$J299),"")</f>
        <v/>
      </c>
      <c r="L382" s="467" t="str" cm="1">
        <f t="array" ref="L382">IFERROR(INDEX(Design!I$1:I$680,_Formatting!$J299),"")</f>
        <v/>
      </c>
      <c r="M382" s="467" t="str" cm="1">
        <f t="array" ref="M382">IFERROR(INDEX(Design!J$1:J$680,_Formatting!$J299),"")</f>
        <v/>
      </c>
      <c r="N382" s="467" t="str" cm="1">
        <f t="array" ref="N382">IFERROR(INDEX(Design!K$1:K$680,_Formatting!$J299),"")</f>
        <v/>
      </c>
      <c r="O382" s="467" t="str" cm="1">
        <f t="array" ref="O382">IFERROR(INDEX(Design!L$1:L$680,_Formatting!$J299),"")</f>
        <v/>
      </c>
      <c r="P382" s="467" t="str" cm="1">
        <f t="array" ref="P382">IFERROR(INDEX(Design!Q$1:Q$680,_Formatting!$J299),"")</f>
        <v/>
      </c>
    </row>
    <row r="383" spans="3:16" x14ac:dyDescent="0.25">
      <c r="C383" s="467" t="str" cm="1">
        <f t="array" ref="C383">IFERROR(INDEX(Design!B$1:B$680,_Formatting!$J300),"")</f>
        <v/>
      </c>
      <c r="D383" s="467" t="str" cm="1">
        <f t="array" ref="D383">IFERROR(INDEX(Design!C$1:C$680,_Formatting!$J300),"")</f>
        <v/>
      </c>
      <c r="E383" s="467" t="str" cm="1">
        <f t="array" ref="E383">IFERROR(INDEX(Design!D$1:D$680,_Formatting!$J300),"")</f>
        <v/>
      </c>
      <c r="F383" s="467"/>
      <c r="G383" s="482" t="str" cm="1">
        <f t="array" ref="G383">IFERROR(INDEX(Design!E$1:E$680,_Formatting!$J300),"")</f>
        <v/>
      </c>
      <c r="H383" s="467"/>
      <c r="I383" s="467" t="str" cm="1">
        <f t="array" ref="I383">IFERROR(INDEX(Design!F$1:F$680,_Formatting!$J300),"")</f>
        <v/>
      </c>
      <c r="J383" s="467" t="str" cm="1">
        <f t="array" ref="J383">IFERROR(INDEX(Design!G$1:G$680,_Formatting!$J300),"")</f>
        <v/>
      </c>
      <c r="K383" s="483" t="str" cm="1">
        <f t="array" ref="K383">IFERROR(INDEX(Design!H$1:H$680,_Formatting!$J300),"")</f>
        <v/>
      </c>
      <c r="L383" s="467" t="str" cm="1">
        <f t="array" ref="L383">IFERROR(INDEX(Design!I$1:I$680,_Formatting!$J300),"")</f>
        <v/>
      </c>
      <c r="M383" s="467" t="str" cm="1">
        <f t="array" ref="M383">IFERROR(INDEX(Design!J$1:J$680,_Formatting!$J300),"")</f>
        <v/>
      </c>
      <c r="N383" s="467" t="str" cm="1">
        <f t="array" ref="N383">IFERROR(INDEX(Design!K$1:K$680,_Formatting!$J300),"")</f>
        <v/>
      </c>
      <c r="O383" s="467" t="str" cm="1">
        <f t="array" ref="O383">IFERROR(INDEX(Design!L$1:L$680,_Formatting!$J300),"")</f>
        <v/>
      </c>
      <c r="P383" s="467" t="str" cm="1">
        <f t="array" ref="P383">IFERROR(INDEX(Design!Q$1:Q$680,_Formatting!$J300),"")</f>
        <v/>
      </c>
    </row>
    <row r="384" spans="3:16" x14ac:dyDescent="0.25">
      <c r="C384" s="467" t="str" cm="1">
        <f t="array" ref="C384">IFERROR(INDEX(Design!B$1:B$680,_Formatting!$J301),"")</f>
        <v/>
      </c>
      <c r="D384" s="467" t="str" cm="1">
        <f t="array" ref="D384">IFERROR(INDEX(Design!C$1:C$680,_Formatting!$J301),"")</f>
        <v/>
      </c>
      <c r="E384" s="467" t="str" cm="1">
        <f t="array" ref="E384">IFERROR(INDEX(Design!D$1:D$680,_Formatting!$J301),"")</f>
        <v/>
      </c>
      <c r="F384" s="467"/>
      <c r="G384" s="482" t="str" cm="1">
        <f t="array" ref="G384">IFERROR(INDEX(Design!E$1:E$680,_Formatting!$J301),"")</f>
        <v/>
      </c>
      <c r="H384" s="467"/>
      <c r="I384" s="467" t="str" cm="1">
        <f t="array" ref="I384">IFERROR(INDEX(Design!F$1:F$680,_Formatting!$J301),"")</f>
        <v/>
      </c>
      <c r="J384" s="467" t="str" cm="1">
        <f t="array" ref="J384">IFERROR(INDEX(Design!G$1:G$680,_Formatting!$J301),"")</f>
        <v/>
      </c>
      <c r="K384" s="483" t="str" cm="1">
        <f t="array" ref="K384">IFERROR(INDEX(Design!H$1:H$680,_Formatting!$J301),"")</f>
        <v/>
      </c>
      <c r="L384" s="467" t="str" cm="1">
        <f t="array" ref="L384">IFERROR(INDEX(Design!I$1:I$680,_Formatting!$J301),"")</f>
        <v/>
      </c>
      <c r="M384" s="467" t="str" cm="1">
        <f t="array" ref="M384">IFERROR(INDEX(Design!J$1:J$680,_Formatting!$J301),"")</f>
        <v/>
      </c>
      <c r="N384" s="467" t="str" cm="1">
        <f t="array" ref="N384">IFERROR(INDEX(Design!K$1:K$680,_Formatting!$J301),"")</f>
        <v/>
      </c>
      <c r="O384" s="467" t="str" cm="1">
        <f t="array" ref="O384">IFERROR(INDEX(Design!L$1:L$680,_Formatting!$J301),"")</f>
        <v/>
      </c>
      <c r="P384" s="467" t="str" cm="1">
        <f t="array" ref="P384">IFERROR(INDEX(Design!Q$1:Q$680,_Formatting!$J301),"")</f>
        <v/>
      </c>
    </row>
    <row r="385" spans="3:16" x14ac:dyDescent="0.25">
      <c r="C385" s="467" t="str" cm="1">
        <f t="array" ref="C385">IFERROR(INDEX(Design!B$1:B$680,_Formatting!$J302),"")</f>
        <v/>
      </c>
      <c r="D385" s="467" t="str" cm="1">
        <f t="array" ref="D385">IFERROR(INDEX(Design!C$1:C$680,_Formatting!$J302),"")</f>
        <v/>
      </c>
      <c r="E385" s="467" t="str" cm="1">
        <f t="array" ref="E385">IFERROR(INDEX(Design!D$1:D$680,_Formatting!$J302),"")</f>
        <v/>
      </c>
      <c r="F385" s="467"/>
      <c r="G385" s="482" t="str" cm="1">
        <f t="array" ref="G385">IFERROR(INDEX(Design!E$1:E$680,_Formatting!$J302),"")</f>
        <v/>
      </c>
      <c r="H385" s="467"/>
      <c r="I385" s="467" t="str" cm="1">
        <f t="array" ref="I385">IFERROR(INDEX(Design!F$1:F$680,_Formatting!$J302),"")</f>
        <v/>
      </c>
      <c r="J385" s="467" t="str" cm="1">
        <f t="array" ref="J385">IFERROR(INDEX(Design!G$1:G$680,_Formatting!$J302),"")</f>
        <v/>
      </c>
      <c r="K385" s="483" t="str" cm="1">
        <f t="array" ref="K385">IFERROR(INDEX(Design!H$1:H$680,_Formatting!$J302),"")</f>
        <v/>
      </c>
      <c r="L385" s="467" t="str" cm="1">
        <f t="array" ref="L385">IFERROR(INDEX(Design!I$1:I$680,_Formatting!$J302),"")</f>
        <v/>
      </c>
      <c r="M385" s="467" t="str" cm="1">
        <f t="array" ref="M385">IFERROR(INDEX(Design!J$1:J$680,_Formatting!$J302),"")</f>
        <v/>
      </c>
      <c r="N385" s="467" t="str" cm="1">
        <f t="array" ref="N385">IFERROR(INDEX(Design!K$1:K$680,_Formatting!$J302),"")</f>
        <v/>
      </c>
      <c r="O385" s="467" t="str" cm="1">
        <f t="array" ref="O385">IFERROR(INDEX(Design!L$1:L$680,_Formatting!$J302),"")</f>
        <v/>
      </c>
      <c r="P385" s="467" t="str" cm="1">
        <f t="array" ref="P385">IFERROR(INDEX(Design!Q$1:Q$680,_Formatting!$J302),"")</f>
        <v/>
      </c>
    </row>
    <row r="386" spans="3:16" x14ac:dyDescent="0.25">
      <c r="C386" s="467" t="str" cm="1">
        <f t="array" ref="C386">IFERROR(INDEX(Design!B$1:B$680,_Formatting!$J303),"")</f>
        <v/>
      </c>
      <c r="D386" s="467" t="str" cm="1">
        <f t="array" ref="D386">IFERROR(INDEX(Design!C$1:C$680,_Formatting!$J303),"")</f>
        <v/>
      </c>
      <c r="E386" s="467" t="str" cm="1">
        <f t="array" ref="E386">IFERROR(INDEX(Design!D$1:D$680,_Formatting!$J303),"")</f>
        <v/>
      </c>
      <c r="F386" s="467"/>
      <c r="G386" s="482" t="str" cm="1">
        <f t="array" ref="G386">IFERROR(INDEX(Design!E$1:E$680,_Formatting!$J303),"")</f>
        <v/>
      </c>
      <c r="H386" s="467"/>
      <c r="I386" s="467" t="str" cm="1">
        <f t="array" ref="I386">IFERROR(INDEX(Design!F$1:F$680,_Formatting!$J303),"")</f>
        <v/>
      </c>
      <c r="J386" s="467" t="str" cm="1">
        <f t="array" ref="J386">IFERROR(INDEX(Design!G$1:G$680,_Formatting!$J303),"")</f>
        <v/>
      </c>
      <c r="K386" s="483" t="str" cm="1">
        <f t="array" ref="K386">IFERROR(INDEX(Design!H$1:H$680,_Formatting!$J303),"")</f>
        <v/>
      </c>
      <c r="L386" s="467" t="str" cm="1">
        <f t="array" ref="L386">IFERROR(INDEX(Design!I$1:I$680,_Formatting!$J303),"")</f>
        <v/>
      </c>
      <c r="M386" s="467" t="str" cm="1">
        <f t="array" ref="M386">IFERROR(INDEX(Design!J$1:J$680,_Formatting!$J303),"")</f>
        <v/>
      </c>
      <c r="N386" s="467" t="str" cm="1">
        <f t="array" ref="N386">IFERROR(INDEX(Design!K$1:K$680,_Formatting!$J303),"")</f>
        <v/>
      </c>
      <c r="O386" s="467" t="str" cm="1">
        <f t="array" ref="O386">IFERROR(INDEX(Design!L$1:L$680,_Formatting!$J303),"")</f>
        <v/>
      </c>
      <c r="P386" s="467" t="str" cm="1">
        <f t="array" ref="P386">IFERROR(INDEX(Design!Q$1:Q$680,_Formatting!$J303),"")</f>
        <v/>
      </c>
    </row>
    <row r="387" spans="3:16" x14ac:dyDescent="0.25">
      <c r="C387" s="467" t="str" cm="1">
        <f t="array" ref="C387">IFERROR(INDEX(Design!B$1:B$680,_Formatting!$J304),"")</f>
        <v/>
      </c>
      <c r="D387" s="467" t="str" cm="1">
        <f t="array" ref="D387">IFERROR(INDEX(Design!C$1:C$680,_Formatting!$J304),"")</f>
        <v/>
      </c>
      <c r="E387" s="467" t="str" cm="1">
        <f t="array" ref="E387">IFERROR(INDEX(Design!D$1:D$680,_Formatting!$J304),"")</f>
        <v/>
      </c>
      <c r="F387" s="467"/>
      <c r="G387" s="482" t="str" cm="1">
        <f t="array" ref="G387">IFERROR(INDEX(Design!E$1:E$680,_Formatting!$J304),"")</f>
        <v/>
      </c>
      <c r="H387" s="467"/>
      <c r="I387" s="467" t="str" cm="1">
        <f t="array" ref="I387">IFERROR(INDEX(Design!F$1:F$680,_Formatting!$J304),"")</f>
        <v/>
      </c>
      <c r="J387" s="467" t="str" cm="1">
        <f t="array" ref="J387">IFERROR(INDEX(Design!G$1:G$680,_Formatting!$J304),"")</f>
        <v/>
      </c>
      <c r="K387" s="483" t="str" cm="1">
        <f t="array" ref="K387">IFERROR(INDEX(Design!H$1:H$680,_Formatting!$J304),"")</f>
        <v/>
      </c>
      <c r="L387" s="467" t="str" cm="1">
        <f t="array" ref="L387">IFERROR(INDEX(Design!I$1:I$680,_Formatting!$J304),"")</f>
        <v/>
      </c>
      <c r="M387" s="467" t="str" cm="1">
        <f t="array" ref="M387">IFERROR(INDEX(Design!J$1:J$680,_Formatting!$J304),"")</f>
        <v/>
      </c>
      <c r="N387" s="467" t="str" cm="1">
        <f t="array" ref="N387">IFERROR(INDEX(Design!K$1:K$680,_Formatting!$J304),"")</f>
        <v/>
      </c>
      <c r="O387" s="467" t="str" cm="1">
        <f t="array" ref="O387">IFERROR(INDEX(Design!L$1:L$680,_Formatting!$J304),"")</f>
        <v/>
      </c>
      <c r="P387" s="467" t="str" cm="1">
        <f t="array" ref="P387">IFERROR(INDEX(Design!Q$1:Q$680,_Formatting!$J304),"")</f>
        <v/>
      </c>
    </row>
    <row r="388" spans="3:16" x14ac:dyDescent="0.25">
      <c r="C388" s="467" t="str" cm="1">
        <f t="array" ref="C388">IFERROR(INDEX(Design!B$1:B$680,_Formatting!$J305),"")</f>
        <v/>
      </c>
      <c r="D388" s="467" t="str" cm="1">
        <f t="array" ref="D388">IFERROR(INDEX(Design!C$1:C$680,_Formatting!$J305),"")</f>
        <v/>
      </c>
      <c r="E388" s="467" t="str" cm="1">
        <f t="array" ref="E388">IFERROR(INDEX(Design!D$1:D$680,_Formatting!$J305),"")</f>
        <v/>
      </c>
      <c r="F388" s="467"/>
      <c r="G388" s="482" t="str" cm="1">
        <f t="array" ref="G388">IFERROR(INDEX(Design!E$1:E$680,_Formatting!$J305),"")</f>
        <v/>
      </c>
      <c r="H388" s="467"/>
      <c r="I388" s="467" t="str" cm="1">
        <f t="array" ref="I388">IFERROR(INDEX(Design!F$1:F$680,_Formatting!$J305),"")</f>
        <v/>
      </c>
      <c r="J388" s="467" t="str" cm="1">
        <f t="array" ref="J388">IFERROR(INDEX(Design!G$1:G$680,_Formatting!$J305),"")</f>
        <v/>
      </c>
      <c r="K388" s="483" t="str" cm="1">
        <f t="array" ref="K388">IFERROR(INDEX(Design!H$1:H$680,_Formatting!$J305),"")</f>
        <v/>
      </c>
      <c r="L388" s="467" t="str" cm="1">
        <f t="array" ref="L388">IFERROR(INDEX(Design!I$1:I$680,_Formatting!$J305),"")</f>
        <v/>
      </c>
      <c r="M388" s="467" t="str" cm="1">
        <f t="array" ref="M388">IFERROR(INDEX(Design!J$1:J$680,_Formatting!$J305),"")</f>
        <v/>
      </c>
      <c r="N388" s="467" t="str" cm="1">
        <f t="array" ref="N388">IFERROR(INDEX(Design!K$1:K$680,_Formatting!$J305),"")</f>
        <v/>
      </c>
      <c r="O388" s="467" t="str" cm="1">
        <f t="array" ref="O388">IFERROR(INDEX(Design!L$1:L$680,_Formatting!$J305),"")</f>
        <v/>
      </c>
      <c r="P388" s="467" t="str" cm="1">
        <f t="array" ref="P388">IFERROR(INDEX(Design!Q$1:Q$680,_Formatting!$J305),"")</f>
        <v/>
      </c>
    </row>
    <row r="389" spans="3:16" x14ac:dyDescent="0.25">
      <c r="C389" s="467" t="str" cm="1">
        <f t="array" ref="C389">IFERROR(INDEX(Design!B$1:B$680,_Formatting!$J306),"")</f>
        <v/>
      </c>
      <c r="D389" s="467" t="str" cm="1">
        <f t="array" ref="D389">IFERROR(INDEX(Design!C$1:C$680,_Formatting!$J306),"")</f>
        <v/>
      </c>
      <c r="E389" s="467" t="str" cm="1">
        <f t="array" ref="E389">IFERROR(INDEX(Design!D$1:D$680,_Formatting!$J306),"")</f>
        <v/>
      </c>
      <c r="F389" s="467"/>
      <c r="G389" s="482" t="str" cm="1">
        <f t="array" ref="G389">IFERROR(INDEX(Design!E$1:E$680,_Formatting!$J306),"")</f>
        <v/>
      </c>
      <c r="H389" s="467"/>
      <c r="I389" s="467" t="str" cm="1">
        <f t="array" ref="I389">IFERROR(INDEX(Design!F$1:F$680,_Formatting!$J306),"")</f>
        <v/>
      </c>
      <c r="J389" s="467" t="str" cm="1">
        <f t="array" ref="J389">IFERROR(INDEX(Design!G$1:G$680,_Formatting!$J306),"")</f>
        <v/>
      </c>
      <c r="K389" s="483" t="str" cm="1">
        <f t="array" ref="K389">IFERROR(INDEX(Design!H$1:H$680,_Formatting!$J306),"")</f>
        <v/>
      </c>
      <c r="L389" s="467" t="str" cm="1">
        <f t="array" ref="L389">IFERROR(INDEX(Design!I$1:I$680,_Formatting!$J306),"")</f>
        <v/>
      </c>
      <c r="M389" s="467" t="str" cm="1">
        <f t="array" ref="M389">IFERROR(INDEX(Design!J$1:J$680,_Formatting!$J306),"")</f>
        <v/>
      </c>
      <c r="N389" s="467" t="str" cm="1">
        <f t="array" ref="N389">IFERROR(INDEX(Design!K$1:K$680,_Formatting!$J306),"")</f>
        <v/>
      </c>
      <c r="O389" s="467" t="str" cm="1">
        <f t="array" ref="O389">IFERROR(INDEX(Design!L$1:L$680,_Formatting!$J306),"")</f>
        <v/>
      </c>
      <c r="P389" s="467" t="str" cm="1">
        <f t="array" ref="P389">IFERROR(INDEX(Design!Q$1:Q$680,_Formatting!$J306),"")</f>
        <v/>
      </c>
    </row>
    <row r="390" spans="3:16" x14ac:dyDescent="0.25">
      <c r="C390" s="467" t="str" cm="1">
        <f t="array" ref="C390">IFERROR(INDEX(Design!B$1:B$680,_Formatting!$J307),"")</f>
        <v/>
      </c>
      <c r="D390" s="467" t="str" cm="1">
        <f t="array" ref="D390">IFERROR(INDEX(Design!C$1:C$680,_Formatting!$J307),"")</f>
        <v/>
      </c>
      <c r="E390" s="467" t="str" cm="1">
        <f t="array" ref="E390">IFERROR(INDEX(Design!D$1:D$680,_Formatting!$J307),"")</f>
        <v/>
      </c>
      <c r="F390" s="467"/>
      <c r="G390" s="482" t="str" cm="1">
        <f t="array" ref="G390">IFERROR(INDEX(Design!E$1:E$680,_Formatting!$J307),"")</f>
        <v/>
      </c>
      <c r="H390" s="467"/>
      <c r="I390" s="467" t="str" cm="1">
        <f t="array" ref="I390">IFERROR(INDEX(Design!F$1:F$680,_Formatting!$J307),"")</f>
        <v/>
      </c>
      <c r="J390" s="467" t="str" cm="1">
        <f t="array" ref="J390">IFERROR(INDEX(Design!G$1:G$680,_Formatting!$J307),"")</f>
        <v/>
      </c>
      <c r="K390" s="483" t="str" cm="1">
        <f t="array" ref="K390">IFERROR(INDEX(Design!H$1:H$680,_Formatting!$J307),"")</f>
        <v/>
      </c>
      <c r="L390" s="467" t="str" cm="1">
        <f t="array" ref="L390">IFERROR(INDEX(Design!I$1:I$680,_Formatting!$J307),"")</f>
        <v/>
      </c>
      <c r="M390" s="467" t="str" cm="1">
        <f t="array" ref="M390">IFERROR(INDEX(Design!J$1:J$680,_Formatting!$J307),"")</f>
        <v/>
      </c>
      <c r="N390" s="467" t="str" cm="1">
        <f t="array" ref="N390">IFERROR(INDEX(Design!K$1:K$680,_Formatting!$J307),"")</f>
        <v/>
      </c>
      <c r="O390" s="467" t="str" cm="1">
        <f t="array" ref="O390">IFERROR(INDEX(Design!L$1:L$680,_Formatting!$J307),"")</f>
        <v/>
      </c>
      <c r="P390" s="467" t="str" cm="1">
        <f t="array" ref="P390">IFERROR(INDEX(Design!Q$1:Q$680,_Formatting!$J307),"")</f>
        <v/>
      </c>
    </row>
    <row r="391" spans="3:16" x14ac:dyDescent="0.25">
      <c r="C391" s="467" t="str" cm="1">
        <f t="array" ref="C391">IFERROR(INDEX(Design!B$1:B$680,_Formatting!$J308),"")</f>
        <v/>
      </c>
      <c r="D391" s="467" t="str" cm="1">
        <f t="array" ref="D391">IFERROR(INDEX(Design!C$1:C$680,_Formatting!$J308),"")</f>
        <v/>
      </c>
      <c r="E391" s="467" t="str" cm="1">
        <f t="array" ref="E391">IFERROR(INDEX(Design!D$1:D$680,_Formatting!$J308),"")</f>
        <v/>
      </c>
      <c r="F391" s="467"/>
      <c r="G391" s="482" t="str" cm="1">
        <f t="array" ref="G391">IFERROR(INDEX(Design!E$1:E$680,_Formatting!$J308),"")</f>
        <v/>
      </c>
      <c r="H391" s="467"/>
      <c r="I391" s="467" t="str" cm="1">
        <f t="array" ref="I391">IFERROR(INDEX(Design!F$1:F$680,_Formatting!$J308),"")</f>
        <v/>
      </c>
      <c r="J391" s="467" t="str" cm="1">
        <f t="array" ref="J391">IFERROR(INDEX(Design!G$1:G$680,_Formatting!$J308),"")</f>
        <v/>
      </c>
      <c r="K391" s="483" t="str" cm="1">
        <f t="array" ref="K391">IFERROR(INDEX(Design!H$1:H$680,_Formatting!$J308),"")</f>
        <v/>
      </c>
      <c r="L391" s="467" t="str" cm="1">
        <f t="array" ref="L391">IFERROR(INDEX(Design!I$1:I$680,_Formatting!$J308),"")</f>
        <v/>
      </c>
      <c r="M391" s="467" t="str" cm="1">
        <f t="array" ref="M391">IFERROR(INDEX(Design!J$1:J$680,_Formatting!$J308),"")</f>
        <v/>
      </c>
      <c r="N391" s="467" t="str" cm="1">
        <f t="array" ref="N391">IFERROR(INDEX(Design!K$1:K$680,_Formatting!$J308),"")</f>
        <v/>
      </c>
      <c r="O391" s="467" t="str" cm="1">
        <f t="array" ref="O391">IFERROR(INDEX(Design!L$1:L$680,_Formatting!$J308),"")</f>
        <v/>
      </c>
      <c r="P391" s="467" t="str" cm="1">
        <f t="array" ref="P391">IFERROR(INDEX(Design!Q$1:Q$680,_Formatting!$J308),"")</f>
        <v/>
      </c>
    </row>
    <row r="392" spans="3:16" x14ac:dyDescent="0.25">
      <c r="C392" s="467" t="str" cm="1">
        <f t="array" ref="C392">IFERROR(INDEX(Design!B$1:B$680,_Formatting!$J309),"")</f>
        <v/>
      </c>
      <c r="D392" s="467" t="str" cm="1">
        <f t="array" ref="D392">IFERROR(INDEX(Design!C$1:C$680,_Formatting!$J309),"")</f>
        <v/>
      </c>
      <c r="E392" s="467" t="str" cm="1">
        <f t="array" ref="E392">IFERROR(INDEX(Design!D$1:D$680,_Formatting!$J309),"")</f>
        <v/>
      </c>
      <c r="F392" s="467"/>
      <c r="G392" s="482" t="str" cm="1">
        <f t="array" ref="G392">IFERROR(INDEX(Design!E$1:E$680,_Formatting!$J309),"")</f>
        <v/>
      </c>
      <c r="H392" s="467"/>
      <c r="I392" s="467" t="str" cm="1">
        <f t="array" ref="I392">IFERROR(INDEX(Design!F$1:F$680,_Formatting!$J309),"")</f>
        <v/>
      </c>
      <c r="J392" s="467" t="str" cm="1">
        <f t="array" ref="J392">IFERROR(INDEX(Design!G$1:G$680,_Formatting!$J309),"")</f>
        <v/>
      </c>
      <c r="K392" s="483" t="str" cm="1">
        <f t="array" ref="K392">IFERROR(INDEX(Design!H$1:H$680,_Formatting!$J309),"")</f>
        <v/>
      </c>
      <c r="L392" s="467" t="str" cm="1">
        <f t="array" ref="L392">IFERROR(INDEX(Design!I$1:I$680,_Formatting!$J309),"")</f>
        <v/>
      </c>
      <c r="M392" s="467" t="str" cm="1">
        <f t="array" ref="M392">IFERROR(INDEX(Design!J$1:J$680,_Formatting!$J309),"")</f>
        <v/>
      </c>
      <c r="N392" s="467" t="str" cm="1">
        <f t="array" ref="N392">IFERROR(INDEX(Design!K$1:K$680,_Formatting!$J309),"")</f>
        <v/>
      </c>
      <c r="O392" s="467" t="str" cm="1">
        <f t="array" ref="O392">IFERROR(INDEX(Design!L$1:L$680,_Formatting!$J309),"")</f>
        <v/>
      </c>
      <c r="P392" s="467" t="str" cm="1">
        <f t="array" ref="P392">IFERROR(INDEX(Design!Q$1:Q$680,_Formatting!$J309),"")</f>
        <v/>
      </c>
    </row>
    <row r="393" spans="3:16" x14ac:dyDescent="0.25">
      <c r="C393" s="467" t="str" cm="1">
        <f t="array" ref="C393">IFERROR(INDEX(Design!B$1:B$680,_Formatting!$J310),"")</f>
        <v/>
      </c>
      <c r="D393" s="467" t="str" cm="1">
        <f t="array" ref="D393">IFERROR(INDEX(Design!C$1:C$680,_Formatting!$J310),"")</f>
        <v/>
      </c>
      <c r="E393" s="467" t="str" cm="1">
        <f t="array" ref="E393">IFERROR(INDEX(Design!D$1:D$680,_Formatting!$J310),"")</f>
        <v/>
      </c>
      <c r="F393" s="467"/>
      <c r="G393" s="482" t="str" cm="1">
        <f t="array" ref="G393">IFERROR(INDEX(Design!E$1:E$680,_Formatting!$J310),"")</f>
        <v/>
      </c>
      <c r="H393" s="467"/>
      <c r="I393" s="467" t="str" cm="1">
        <f t="array" ref="I393">IFERROR(INDEX(Design!F$1:F$680,_Formatting!$J310),"")</f>
        <v/>
      </c>
      <c r="J393" s="467" t="str" cm="1">
        <f t="array" ref="J393">IFERROR(INDEX(Design!G$1:G$680,_Formatting!$J310),"")</f>
        <v/>
      </c>
      <c r="K393" s="483" t="str" cm="1">
        <f t="array" ref="K393">IFERROR(INDEX(Design!H$1:H$680,_Formatting!$J310),"")</f>
        <v/>
      </c>
      <c r="L393" s="467" t="str" cm="1">
        <f t="array" ref="L393">IFERROR(INDEX(Design!I$1:I$680,_Formatting!$J310),"")</f>
        <v/>
      </c>
      <c r="M393" s="467" t="str" cm="1">
        <f t="array" ref="M393">IFERROR(INDEX(Design!J$1:J$680,_Formatting!$J310),"")</f>
        <v/>
      </c>
      <c r="N393" s="467" t="str" cm="1">
        <f t="array" ref="N393">IFERROR(INDEX(Design!K$1:K$680,_Formatting!$J310),"")</f>
        <v/>
      </c>
      <c r="O393" s="467" t="str" cm="1">
        <f t="array" ref="O393">IFERROR(INDEX(Design!L$1:L$680,_Formatting!$J310),"")</f>
        <v/>
      </c>
      <c r="P393" s="467" t="str" cm="1">
        <f t="array" ref="P393">IFERROR(INDEX(Design!Q$1:Q$680,_Formatting!$J310),"")</f>
        <v/>
      </c>
    </row>
    <row r="394" spans="3:16" x14ac:dyDescent="0.25">
      <c r="C394" s="467" t="str" cm="1">
        <f t="array" ref="C394">IFERROR(INDEX(Design!B$1:B$680,_Formatting!$J311),"")</f>
        <v/>
      </c>
      <c r="D394" s="467" t="str" cm="1">
        <f t="array" ref="D394">IFERROR(INDEX(Design!C$1:C$680,_Formatting!$J311),"")</f>
        <v/>
      </c>
      <c r="E394" s="467" t="str" cm="1">
        <f t="array" ref="E394">IFERROR(INDEX(Design!D$1:D$680,_Formatting!$J311),"")</f>
        <v/>
      </c>
      <c r="F394" s="467"/>
      <c r="G394" s="482" t="str" cm="1">
        <f t="array" ref="G394">IFERROR(INDEX(Design!E$1:E$680,_Formatting!$J311),"")</f>
        <v/>
      </c>
      <c r="H394" s="467"/>
      <c r="I394" s="467" t="str" cm="1">
        <f t="array" ref="I394">IFERROR(INDEX(Design!F$1:F$680,_Formatting!$J311),"")</f>
        <v/>
      </c>
      <c r="J394" s="467" t="str" cm="1">
        <f t="array" ref="J394">IFERROR(INDEX(Design!G$1:G$680,_Formatting!$J311),"")</f>
        <v/>
      </c>
      <c r="K394" s="483" t="str" cm="1">
        <f t="array" ref="K394">IFERROR(INDEX(Design!H$1:H$680,_Formatting!$J311),"")</f>
        <v/>
      </c>
      <c r="L394" s="467" t="str" cm="1">
        <f t="array" ref="L394">IFERROR(INDEX(Design!I$1:I$680,_Formatting!$J311),"")</f>
        <v/>
      </c>
      <c r="M394" s="467" t="str" cm="1">
        <f t="array" ref="M394">IFERROR(INDEX(Design!J$1:J$680,_Formatting!$J311),"")</f>
        <v/>
      </c>
      <c r="N394" s="467" t="str" cm="1">
        <f t="array" ref="N394">IFERROR(INDEX(Design!K$1:K$680,_Formatting!$J311),"")</f>
        <v/>
      </c>
      <c r="O394" s="467" t="str" cm="1">
        <f t="array" ref="O394">IFERROR(INDEX(Design!L$1:L$680,_Formatting!$J311),"")</f>
        <v/>
      </c>
      <c r="P394" s="467" t="str" cm="1">
        <f t="array" ref="P394">IFERROR(INDEX(Design!Q$1:Q$680,_Formatting!$J311),"")</f>
        <v/>
      </c>
    </row>
    <row r="395" spans="3:16" x14ac:dyDescent="0.25">
      <c r="C395" s="467" t="str" cm="1">
        <f t="array" ref="C395">IFERROR(INDEX(Design!B$1:B$680,_Formatting!$J312),"")</f>
        <v/>
      </c>
      <c r="D395" s="467" t="str" cm="1">
        <f t="array" ref="D395">IFERROR(INDEX(Design!C$1:C$680,_Formatting!$J312),"")</f>
        <v/>
      </c>
      <c r="E395" s="467" t="str" cm="1">
        <f t="array" ref="E395">IFERROR(INDEX(Design!D$1:D$680,_Formatting!$J312),"")</f>
        <v/>
      </c>
      <c r="F395" s="467"/>
      <c r="G395" s="482" t="str" cm="1">
        <f t="array" ref="G395">IFERROR(INDEX(Design!E$1:E$680,_Formatting!$J312),"")</f>
        <v/>
      </c>
      <c r="H395" s="467"/>
      <c r="I395" s="467" t="str" cm="1">
        <f t="array" ref="I395">IFERROR(INDEX(Design!F$1:F$680,_Formatting!$J312),"")</f>
        <v/>
      </c>
      <c r="J395" s="467" t="str" cm="1">
        <f t="array" ref="J395">IFERROR(INDEX(Design!G$1:G$680,_Formatting!$J312),"")</f>
        <v/>
      </c>
      <c r="K395" s="483" t="str" cm="1">
        <f t="array" ref="K395">IFERROR(INDEX(Design!H$1:H$680,_Formatting!$J312),"")</f>
        <v/>
      </c>
      <c r="L395" s="467" t="str" cm="1">
        <f t="array" ref="L395">IFERROR(INDEX(Design!I$1:I$680,_Formatting!$J312),"")</f>
        <v/>
      </c>
      <c r="M395" s="467" t="str" cm="1">
        <f t="array" ref="M395">IFERROR(INDEX(Design!J$1:J$680,_Formatting!$J312),"")</f>
        <v/>
      </c>
      <c r="N395" s="467" t="str" cm="1">
        <f t="array" ref="N395">IFERROR(INDEX(Design!K$1:K$680,_Formatting!$J312),"")</f>
        <v/>
      </c>
      <c r="O395" s="467" t="str" cm="1">
        <f t="array" ref="O395">IFERROR(INDEX(Design!L$1:L$680,_Formatting!$J312),"")</f>
        <v/>
      </c>
      <c r="P395" s="467" t="str" cm="1">
        <f t="array" ref="P395">IFERROR(INDEX(Design!Q$1:Q$680,_Formatting!$J312),"")</f>
        <v/>
      </c>
    </row>
    <row r="396" spans="3:16" x14ac:dyDescent="0.25">
      <c r="C396" s="467" t="str" cm="1">
        <f t="array" ref="C396">IFERROR(INDEX(Design!B$1:B$680,_Formatting!$J313),"")</f>
        <v/>
      </c>
      <c r="D396" s="467" t="str" cm="1">
        <f t="array" ref="D396">IFERROR(INDEX(Design!C$1:C$680,_Formatting!$J313),"")</f>
        <v/>
      </c>
      <c r="E396" s="467" t="str" cm="1">
        <f t="array" ref="E396">IFERROR(INDEX(Design!D$1:D$680,_Formatting!$J313),"")</f>
        <v/>
      </c>
      <c r="F396" s="467"/>
      <c r="G396" s="482" t="str" cm="1">
        <f t="array" ref="G396">IFERROR(INDEX(Design!E$1:E$680,_Formatting!$J313),"")</f>
        <v/>
      </c>
      <c r="H396" s="467"/>
      <c r="I396" s="467" t="str" cm="1">
        <f t="array" ref="I396">IFERROR(INDEX(Design!F$1:F$680,_Formatting!$J313),"")</f>
        <v/>
      </c>
      <c r="J396" s="467" t="str" cm="1">
        <f t="array" ref="J396">IFERROR(INDEX(Design!G$1:G$680,_Formatting!$J313),"")</f>
        <v/>
      </c>
      <c r="K396" s="483" t="str" cm="1">
        <f t="array" ref="K396">IFERROR(INDEX(Design!H$1:H$680,_Formatting!$J313),"")</f>
        <v/>
      </c>
      <c r="L396" s="467" t="str" cm="1">
        <f t="array" ref="L396">IFERROR(INDEX(Design!I$1:I$680,_Formatting!$J313),"")</f>
        <v/>
      </c>
      <c r="M396" s="467" t="str" cm="1">
        <f t="array" ref="M396">IFERROR(INDEX(Design!J$1:J$680,_Formatting!$J313),"")</f>
        <v/>
      </c>
      <c r="N396" s="467" t="str" cm="1">
        <f t="array" ref="N396">IFERROR(INDEX(Design!K$1:K$680,_Formatting!$J313),"")</f>
        <v/>
      </c>
      <c r="O396" s="467" t="str" cm="1">
        <f t="array" ref="O396">IFERROR(INDEX(Design!L$1:L$680,_Formatting!$J313),"")</f>
        <v/>
      </c>
      <c r="P396" s="467" t="str" cm="1">
        <f t="array" ref="P396">IFERROR(INDEX(Design!Q$1:Q$680,_Formatting!$J313),"")</f>
        <v/>
      </c>
    </row>
    <row r="397" spans="3:16" x14ac:dyDescent="0.25">
      <c r="C397" s="467" t="str" cm="1">
        <f t="array" ref="C397">IFERROR(INDEX(Design!B$1:B$680,_Formatting!$J314),"")</f>
        <v/>
      </c>
      <c r="D397" s="467" t="str" cm="1">
        <f t="array" ref="D397">IFERROR(INDEX(Design!C$1:C$680,_Formatting!$J314),"")</f>
        <v/>
      </c>
      <c r="E397" s="467" t="str" cm="1">
        <f t="array" ref="E397">IFERROR(INDEX(Design!D$1:D$680,_Formatting!$J314),"")</f>
        <v/>
      </c>
      <c r="F397" s="467"/>
      <c r="G397" s="482" t="str" cm="1">
        <f t="array" ref="G397">IFERROR(INDEX(Design!E$1:E$680,_Formatting!$J314),"")</f>
        <v/>
      </c>
      <c r="H397" s="467"/>
      <c r="I397" s="467" t="str" cm="1">
        <f t="array" ref="I397">IFERROR(INDEX(Design!F$1:F$680,_Formatting!$J314),"")</f>
        <v/>
      </c>
      <c r="J397" s="467" t="str" cm="1">
        <f t="array" ref="J397">IFERROR(INDEX(Design!G$1:G$680,_Formatting!$J314),"")</f>
        <v/>
      </c>
      <c r="K397" s="483" t="str" cm="1">
        <f t="array" ref="K397">IFERROR(INDEX(Design!H$1:H$680,_Formatting!$J314),"")</f>
        <v/>
      </c>
      <c r="L397" s="467" t="str" cm="1">
        <f t="array" ref="L397">IFERROR(INDEX(Design!I$1:I$680,_Formatting!$J314),"")</f>
        <v/>
      </c>
      <c r="M397" s="467" t="str" cm="1">
        <f t="array" ref="M397">IFERROR(INDEX(Design!J$1:J$680,_Formatting!$J314),"")</f>
        <v/>
      </c>
      <c r="N397" s="467" t="str" cm="1">
        <f t="array" ref="N397">IFERROR(INDEX(Design!K$1:K$680,_Formatting!$J314),"")</f>
        <v/>
      </c>
      <c r="O397" s="467" t="str" cm="1">
        <f t="array" ref="O397">IFERROR(INDEX(Design!L$1:L$680,_Formatting!$J314),"")</f>
        <v/>
      </c>
      <c r="P397" s="467" t="str" cm="1">
        <f t="array" ref="P397">IFERROR(INDEX(Design!Q$1:Q$680,_Formatting!$J314),"")</f>
        <v/>
      </c>
    </row>
    <row r="398" spans="3:16" x14ac:dyDescent="0.25">
      <c r="C398" s="467" t="str" cm="1">
        <f t="array" ref="C398">IFERROR(INDEX(Design!B$1:B$680,_Formatting!$J315),"")</f>
        <v/>
      </c>
      <c r="D398" s="467" t="str" cm="1">
        <f t="array" ref="D398">IFERROR(INDEX(Design!C$1:C$680,_Formatting!$J315),"")</f>
        <v/>
      </c>
      <c r="E398" s="467" t="str" cm="1">
        <f t="array" ref="E398">IFERROR(INDEX(Design!D$1:D$680,_Formatting!$J315),"")</f>
        <v/>
      </c>
      <c r="F398" s="467"/>
      <c r="G398" s="482" t="str" cm="1">
        <f t="array" ref="G398">IFERROR(INDEX(Design!E$1:E$680,_Formatting!$J315),"")</f>
        <v/>
      </c>
      <c r="H398" s="467"/>
      <c r="I398" s="467" t="str" cm="1">
        <f t="array" ref="I398">IFERROR(INDEX(Design!F$1:F$680,_Formatting!$J315),"")</f>
        <v/>
      </c>
      <c r="J398" s="467" t="str" cm="1">
        <f t="array" ref="J398">IFERROR(INDEX(Design!G$1:G$680,_Formatting!$J315),"")</f>
        <v/>
      </c>
      <c r="K398" s="483" t="str" cm="1">
        <f t="array" ref="K398">IFERROR(INDEX(Design!H$1:H$680,_Formatting!$J315),"")</f>
        <v/>
      </c>
      <c r="L398" s="467" t="str" cm="1">
        <f t="array" ref="L398">IFERROR(INDEX(Design!I$1:I$680,_Formatting!$J315),"")</f>
        <v/>
      </c>
      <c r="M398" s="467" t="str" cm="1">
        <f t="array" ref="M398">IFERROR(INDEX(Design!J$1:J$680,_Formatting!$J315),"")</f>
        <v/>
      </c>
      <c r="N398" s="467" t="str" cm="1">
        <f t="array" ref="N398">IFERROR(INDEX(Design!K$1:K$680,_Formatting!$J315),"")</f>
        <v/>
      </c>
      <c r="O398" s="467" t="str" cm="1">
        <f t="array" ref="O398">IFERROR(INDEX(Design!L$1:L$680,_Formatting!$J315),"")</f>
        <v/>
      </c>
      <c r="P398" s="467" t="str" cm="1">
        <f t="array" ref="P398">IFERROR(INDEX(Design!Q$1:Q$680,_Formatting!$J315),"")</f>
        <v/>
      </c>
    </row>
    <row r="399" spans="3:16" x14ac:dyDescent="0.25">
      <c r="C399" s="467" t="str" cm="1">
        <f t="array" ref="C399">IFERROR(INDEX(Design!B$1:B$680,_Formatting!$J316),"")</f>
        <v/>
      </c>
      <c r="D399" s="467" t="str" cm="1">
        <f t="array" ref="D399">IFERROR(INDEX(Design!C$1:C$680,_Formatting!$J316),"")</f>
        <v/>
      </c>
      <c r="E399" s="467" t="str" cm="1">
        <f t="array" ref="E399">IFERROR(INDEX(Design!D$1:D$680,_Formatting!$J316),"")</f>
        <v/>
      </c>
      <c r="F399" s="467"/>
      <c r="G399" s="482" t="str" cm="1">
        <f t="array" ref="G399">IFERROR(INDEX(Design!E$1:E$680,_Formatting!$J316),"")</f>
        <v/>
      </c>
      <c r="H399" s="467"/>
      <c r="I399" s="467" t="str" cm="1">
        <f t="array" ref="I399">IFERROR(INDEX(Design!F$1:F$680,_Formatting!$J316),"")</f>
        <v/>
      </c>
      <c r="J399" s="467" t="str" cm="1">
        <f t="array" ref="J399">IFERROR(INDEX(Design!G$1:G$680,_Formatting!$J316),"")</f>
        <v/>
      </c>
      <c r="K399" s="483" t="str" cm="1">
        <f t="array" ref="K399">IFERROR(INDEX(Design!H$1:H$680,_Formatting!$J316),"")</f>
        <v/>
      </c>
      <c r="L399" s="467" t="str" cm="1">
        <f t="array" ref="L399">IFERROR(INDEX(Design!I$1:I$680,_Formatting!$J316),"")</f>
        <v/>
      </c>
      <c r="M399" s="467" t="str" cm="1">
        <f t="array" ref="M399">IFERROR(INDEX(Design!J$1:J$680,_Formatting!$J316),"")</f>
        <v/>
      </c>
      <c r="N399" s="467" t="str" cm="1">
        <f t="array" ref="N399">IFERROR(INDEX(Design!K$1:K$680,_Formatting!$J316),"")</f>
        <v/>
      </c>
      <c r="O399" s="467" t="str" cm="1">
        <f t="array" ref="O399">IFERROR(INDEX(Design!L$1:L$680,_Formatting!$J316),"")</f>
        <v/>
      </c>
      <c r="P399" s="467" t="str" cm="1">
        <f t="array" ref="P399">IFERROR(INDEX(Design!Q$1:Q$680,_Formatting!$J316),"")</f>
        <v/>
      </c>
    </row>
    <row r="400" spans="3:16" x14ac:dyDescent="0.25">
      <c r="C400" s="467" t="str" cm="1">
        <f t="array" ref="C400">IFERROR(INDEX(Design!B$1:B$680,_Formatting!$J317),"")</f>
        <v/>
      </c>
      <c r="D400" s="467" t="str" cm="1">
        <f t="array" ref="D400">IFERROR(INDEX(Design!C$1:C$680,_Formatting!$J317),"")</f>
        <v/>
      </c>
      <c r="E400" s="467" t="str" cm="1">
        <f t="array" ref="E400">IFERROR(INDEX(Design!D$1:D$680,_Formatting!$J317),"")</f>
        <v/>
      </c>
      <c r="F400" s="467"/>
      <c r="G400" s="482" t="str" cm="1">
        <f t="array" ref="G400">IFERROR(INDEX(Design!E$1:E$680,_Formatting!$J317),"")</f>
        <v/>
      </c>
      <c r="H400" s="467"/>
      <c r="I400" s="467" t="str" cm="1">
        <f t="array" ref="I400">IFERROR(INDEX(Design!F$1:F$680,_Formatting!$J317),"")</f>
        <v/>
      </c>
      <c r="J400" s="467" t="str" cm="1">
        <f t="array" ref="J400">IFERROR(INDEX(Design!G$1:G$680,_Formatting!$J317),"")</f>
        <v/>
      </c>
      <c r="K400" s="483" t="str" cm="1">
        <f t="array" ref="K400">IFERROR(INDEX(Design!H$1:H$680,_Formatting!$J317),"")</f>
        <v/>
      </c>
      <c r="L400" s="467" t="str" cm="1">
        <f t="array" ref="L400">IFERROR(INDEX(Design!I$1:I$680,_Formatting!$J317),"")</f>
        <v/>
      </c>
      <c r="M400" s="467" t="str" cm="1">
        <f t="array" ref="M400">IFERROR(INDEX(Design!J$1:J$680,_Formatting!$J317),"")</f>
        <v/>
      </c>
      <c r="N400" s="467" t="str" cm="1">
        <f t="array" ref="N400">IFERROR(INDEX(Design!K$1:K$680,_Formatting!$J317),"")</f>
        <v/>
      </c>
      <c r="O400" s="467" t="str" cm="1">
        <f t="array" ref="O400">IFERROR(INDEX(Design!L$1:L$680,_Formatting!$J317),"")</f>
        <v/>
      </c>
      <c r="P400" s="467" t="str" cm="1">
        <f t="array" ref="P400">IFERROR(INDEX(Design!Q$1:Q$680,_Formatting!$J317),"")</f>
        <v/>
      </c>
    </row>
    <row r="401" spans="3:16" x14ac:dyDescent="0.25">
      <c r="C401" s="467" t="str" cm="1">
        <f t="array" ref="C401">IFERROR(INDEX(Design!B$1:B$680,_Formatting!$J318),"")</f>
        <v/>
      </c>
      <c r="D401" s="467" t="str" cm="1">
        <f t="array" ref="D401">IFERROR(INDEX(Design!C$1:C$680,_Formatting!$J318),"")</f>
        <v/>
      </c>
      <c r="E401" s="467" t="str" cm="1">
        <f t="array" ref="E401">IFERROR(INDEX(Design!D$1:D$680,_Formatting!$J318),"")</f>
        <v/>
      </c>
      <c r="F401" s="467"/>
      <c r="G401" s="482" t="str" cm="1">
        <f t="array" ref="G401">IFERROR(INDEX(Design!E$1:E$680,_Formatting!$J318),"")</f>
        <v/>
      </c>
      <c r="H401" s="467"/>
      <c r="I401" s="467" t="str" cm="1">
        <f t="array" ref="I401">IFERROR(INDEX(Design!F$1:F$680,_Formatting!$J318),"")</f>
        <v/>
      </c>
      <c r="J401" s="467" t="str" cm="1">
        <f t="array" ref="J401">IFERROR(INDEX(Design!G$1:G$680,_Formatting!$J318),"")</f>
        <v/>
      </c>
      <c r="K401" s="483" t="str" cm="1">
        <f t="array" ref="K401">IFERROR(INDEX(Design!H$1:H$680,_Formatting!$J318),"")</f>
        <v/>
      </c>
      <c r="L401" s="467" t="str" cm="1">
        <f t="array" ref="L401">IFERROR(INDEX(Design!I$1:I$680,_Formatting!$J318),"")</f>
        <v/>
      </c>
      <c r="M401" s="467" t="str" cm="1">
        <f t="array" ref="M401">IFERROR(INDEX(Design!J$1:J$680,_Formatting!$J318),"")</f>
        <v/>
      </c>
      <c r="N401" s="467" t="str" cm="1">
        <f t="array" ref="N401">IFERROR(INDEX(Design!K$1:K$680,_Formatting!$J318),"")</f>
        <v/>
      </c>
      <c r="O401" s="467" t="str" cm="1">
        <f t="array" ref="O401">IFERROR(INDEX(Design!L$1:L$680,_Formatting!$J318),"")</f>
        <v/>
      </c>
      <c r="P401" s="467" t="str" cm="1">
        <f t="array" ref="P401">IFERROR(INDEX(Design!Q$1:Q$680,_Formatting!$J318),"")</f>
        <v/>
      </c>
    </row>
    <row r="402" spans="3:16" x14ac:dyDescent="0.25">
      <c r="C402" s="467" t="str" cm="1">
        <f t="array" ref="C402">IFERROR(INDEX(Design!B$1:B$680,_Formatting!$J319),"")</f>
        <v/>
      </c>
      <c r="D402" s="467" t="str" cm="1">
        <f t="array" ref="D402">IFERROR(INDEX(Design!C$1:C$680,_Formatting!$J319),"")</f>
        <v/>
      </c>
      <c r="E402" s="467" t="str" cm="1">
        <f t="array" ref="E402">IFERROR(INDEX(Design!D$1:D$680,_Formatting!$J319),"")</f>
        <v/>
      </c>
      <c r="F402" s="467"/>
      <c r="G402" s="482" t="str" cm="1">
        <f t="array" ref="G402">IFERROR(INDEX(Design!E$1:E$680,_Formatting!$J319),"")</f>
        <v/>
      </c>
      <c r="H402" s="467"/>
      <c r="I402" s="467" t="str" cm="1">
        <f t="array" ref="I402">IFERROR(INDEX(Design!F$1:F$680,_Formatting!$J319),"")</f>
        <v/>
      </c>
      <c r="J402" s="467" t="str" cm="1">
        <f t="array" ref="J402">IFERROR(INDEX(Design!G$1:G$680,_Formatting!$J319),"")</f>
        <v/>
      </c>
      <c r="K402" s="483" t="str" cm="1">
        <f t="array" ref="K402">IFERROR(INDEX(Design!H$1:H$680,_Formatting!$J319),"")</f>
        <v/>
      </c>
      <c r="L402" s="467" t="str" cm="1">
        <f t="array" ref="L402">IFERROR(INDEX(Design!I$1:I$680,_Formatting!$J319),"")</f>
        <v/>
      </c>
      <c r="M402" s="467" t="str" cm="1">
        <f t="array" ref="M402">IFERROR(INDEX(Design!J$1:J$680,_Formatting!$J319),"")</f>
        <v/>
      </c>
      <c r="N402" s="467" t="str" cm="1">
        <f t="array" ref="N402">IFERROR(INDEX(Design!K$1:K$680,_Formatting!$J319),"")</f>
        <v/>
      </c>
      <c r="O402" s="467" t="str" cm="1">
        <f t="array" ref="O402">IFERROR(INDEX(Design!L$1:L$680,_Formatting!$J319),"")</f>
        <v/>
      </c>
      <c r="P402" s="467" t="str" cm="1">
        <f t="array" ref="P402">IFERROR(INDEX(Design!Q$1:Q$680,_Formatting!$J319),"")</f>
        <v/>
      </c>
    </row>
    <row r="403" spans="3:16" x14ac:dyDescent="0.25">
      <c r="C403" s="467" t="str" cm="1">
        <f t="array" ref="C403">IFERROR(INDEX(Design!B$1:B$680,_Formatting!$J320),"")</f>
        <v/>
      </c>
      <c r="D403" s="467" t="str" cm="1">
        <f t="array" ref="D403">IFERROR(INDEX(Design!C$1:C$680,_Formatting!$J320),"")</f>
        <v/>
      </c>
      <c r="E403" s="467" t="str" cm="1">
        <f t="array" ref="E403">IFERROR(INDEX(Design!D$1:D$680,_Formatting!$J320),"")</f>
        <v/>
      </c>
      <c r="F403" s="467"/>
      <c r="G403" s="482" t="str" cm="1">
        <f t="array" ref="G403">IFERROR(INDEX(Design!E$1:E$680,_Formatting!$J320),"")</f>
        <v/>
      </c>
      <c r="H403" s="467"/>
      <c r="I403" s="467" t="str" cm="1">
        <f t="array" ref="I403">IFERROR(INDEX(Design!F$1:F$680,_Formatting!$J320),"")</f>
        <v/>
      </c>
      <c r="J403" s="467" t="str" cm="1">
        <f t="array" ref="J403">IFERROR(INDEX(Design!G$1:G$680,_Formatting!$J320),"")</f>
        <v/>
      </c>
      <c r="K403" s="483" t="str" cm="1">
        <f t="array" ref="K403">IFERROR(INDEX(Design!H$1:H$680,_Formatting!$J320),"")</f>
        <v/>
      </c>
      <c r="L403" s="467" t="str" cm="1">
        <f t="array" ref="L403">IFERROR(INDEX(Design!I$1:I$680,_Formatting!$J320),"")</f>
        <v/>
      </c>
      <c r="M403" s="467" t="str" cm="1">
        <f t="array" ref="M403">IFERROR(INDEX(Design!J$1:J$680,_Formatting!$J320),"")</f>
        <v/>
      </c>
      <c r="N403" s="467" t="str" cm="1">
        <f t="array" ref="N403">IFERROR(INDEX(Design!K$1:K$680,_Formatting!$J320),"")</f>
        <v/>
      </c>
      <c r="O403" s="467" t="str" cm="1">
        <f t="array" ref="O403">IFERROR(INDEX(Design!L$1:L$680,_Formatting!$J320),"")</f>
        <v/>
      </c>
      <c r="P403" s="467" t="str" cm="1">
        <f t="array" ref="P403">IFERROR(INDEX(Design!Q$1:Q$680,_Formatting!$J320),"")</f>
        <v/>
      </c>
    </row>
    <row r="404" spans="3:16" x14ac:dyDescent="0.25">
      <c r="C404" s="467" t="str" cm="1">
        <f t="array" ref="C404">IFERROR(INDEX(Design!B$1:B$680,_Formatting!$J321),"")</f>
        <v/>
      </c>
      <c r="D404" s="467" t="str" cm="1">
        <f t="array" ref="D404">IFERROR(INDEX(Design!C$1:C$680,_Formatting!$J321),"")</f>
        <v/>
      </c>
      <c r="E404" s="467" t="str" cm="1">
        <f t="array" ref="E404">IFERROR(INDEX(Design!D$1:D$680,_Formatting!$J321),"")</f>
        <v/>
      </c>
      <c r="F404" s="467"/>
      <c r="G404" s="482" t="str" cm="1">
        <f t="array" ref="G404">IFERROR(INDEX(Design!E$1:E$680,_Formatting!$J321),"")</f>
        <v/>
      </c>
      <c r="H404" s="467"/>
      <c r="I404" s="467" t="str" cm="1">
        <f t="array" ref="I404">IFERROR(INDEX(Design!F$1:F$680,_Formatting!$J321),"")</f>
        <v/>
      </c>
      <c r="J404" s="467" t="str" cm="1">
        <f t="array" ref="J404">IFERROR(INDEX(Design!G$1:G$680,_Formatting!$J321),"")</f>
        <v/>
      </c>
      <c r="K404" s="483" t="str" cm="1">
        <f t="array" ref="K404">IFERROR(INDEX(Design!H$1:H$680,_Formatting!$J321),"")</f>
        <v/>
      </c>
      <c r="L404" s="467" t="str" cm="1">
        <f t="array" ref="L404">IFERROR(INDEX(Design!I$1:I$680,_Formatting!$J321),"")</f>
        <v/>
      </c>
      <c r="M404" s="467" t="str" cm="1">
        <f t="array" ref="M404">IFERROR(INDEX(Design!J$1:J$680,_Formatting!$J321),"")</f>
        <v/>
      </c>
      <c r="N404" s="467" t="str" cm="1">
        <f t="array" ref="N404">IFERROR(INDEX(Design!K$1:K$680,_Formatting!$J321),"")</f>
        <v/>
      </c>
      <c r="O404" s="467" t="str" cm="1">
        <f t="array" ref="O404">IFERROR(INDEX(Design!L$1:L$680,_Formatting!$J321),"")</f>
        <v/>
      </c>
      <c r="P404" s="467" t="str" cm="1">
        <f t="array" ref="P404">IFERROR(INDEX(Design!Q$1:Q$680,_Formatting!$J321),"")</f>
        <v/>
      </c>
    </row>
    <row r="405" spans="3:16" x14ac:dyDescent="0.25">
      <c r="C405" s="467" t="str" cm="1">
        <f t="array" ref="C405">IFERROR(INDEX(Design!B$1:B$680,_Formatting!$J322),"")</f>
        <v/>
      </c>
      <c r="D405" s="467" t="str" cm="1">
        <f t="array" ref="D405">IFERROR(INDEX(Design!C$1:C$680,_Formatting!$J322),"")</f>
        <v/>
      </c>
      <c r="E405" s="467" t="str" cm="1">
        <f t="array" ref="E405">IFERROR(INDEX(Design!D$1:D$680,_Formatting!$J322),"")</f>
        <v/>
      </c>
      <c r="F405" s="467"/>
      <c r="G405" s="482" t="str" cm="1">
        <f t="array" ref="G405">IFERROR(INDEX(Design!E$1:E$680,_Formatting!$J322),"")</f>
        <v/>
      </c>
      <c r="H405" s="467"/>
      <c r="I405" s="467" t="str" cm="1">
        <f t="array" ref="I405">IFERROR(INDEX(Design!F$1:F$680,_Formatting!$J322),"")</f>
        <v/>
      </c>
      <c r="J405" s="467" t="str" cm="1">
        <f t="array" ref="J405">IFERROR(INDEX(Design!G$1:G$680,_Formatting!$J322),"")</f>
        <v/>
      </c>
      <c r="K405" s="483" t="str" cm="1">
        <f t="array" ref="K405">IFERROR(INDEX(Design!H$1:H$680,_Formatting!$J322),"")</f>
        <v/>
      </c>
      <c r="L405" s="467" t="str" cm="1">
        <f t="array" ref="L405">IFERROR(INDEX(Design!I$1:I$680,_Formatting!$J322),"")</f>
        <v/>
      </c>
      <c r="M405" s="467" t="str" cm="1">
        <f t="array" ref="M405">IFERROR(INDEX(Design!J$1:J$680,_Formatting!$J322),"")</f>
        <v/>
      </c>
      <c r="N405" s="467" t="str" cm="1">
        <f t="array" ref="N405">IFERROR(INDEX(Design!K$1:K$680,_Formatting!$J322),"")</f>
        <v/>
      </c>
      <c r="O405" s="467" t="str" cm="1">
        <f t="array" ref="O405">IFERROR(INDEX(Design!L$1:L$680,_Formatting!$J322),"")</f>
        <v/>
      </c>
      <c r="P405" s="467" t="str" cm="1">
        <f t="array" ref="P405">IFERROR(INDEX(Design!Q$1:Q$680,_Formatting!$J322),"")</f>
        <v/>
      </c>
    </row>
    <row r="406" spans="3:16" x14ac:dyDescent="0.25">
      <c r="C406" s="467" t="str" cm="1">
        <f t="array" ref="C406">IFERROR(INDEX(Design!B$1:B$680,_Formatting!$J323),"")</f>
        <v/>
      </c>
      <c r="D406" s="467" t="str" cm="1">
        <f t="array" ref="D406">IFERROR(INDEX(Design!C$1:C$680,_Formatting!$J323),"")</f>
        <v/>
      </c>
      <c r="E406" s="467" t="str" cm="1">
        <f t="array" ref="E406">IFERROR(INDEX(Design!D$1:D$680,_Formatting!$J323),"")</f>
        <v/>
      </c>
      <c r="F406" s="467"/>
      <c r="G406" s="482" t="str" cm="1">
        <f t="array" ref="G406">IFERROR(INDEX(Design!E$1:E$680,_Formatting!$J323),"")</f>
        <v/>
      </c>
      <c r="H406" s="467"/>
      <c r="I406" s="467" t="str" cm="1">
        <f t="array" ref="I406">IFERROR(INDEX(Design!F$1:F$680,_Formatting!$J323),"")</f>
        <v/>
      </c>
      <c r="J406" s="467" t="str" cm="1">
        <f t="array" ref="J406">IFERROR(INDEX(Design!G$1:G$680,_Formatting!$J323),"")</f>
        <v/>
      </c>
      <c r="K406" s="483" t="str" cm="1">
        <f t="array" ref="K406">IFERROR(INDEX(Design!H$1:H$680,_Formatting!$J323),"")</f>
        <v/>
      </c>
      <c r="L406" s="467" t="str" cm="1">
        <f t="array" ref="L406">IFERROR(INDEX(Design!I$1:I$680,_Formatting!$J323),"")</f>
        <v/>
      </c>
      <c r="M406" s="467" t="str" cm="1">
        <f t="array" ref="M406">IFERROR(INDEX(Design!J$1:J$680,_Formatting!$J323),"")</f>
        <v/>
      </c>
      <c r="N406" s="467" t="str" cm="1">
        <f t="array" ref="N406">IFERROR(INDEX(Design!K$1:K$680,_Formatting!$J323),"")</f>
        <v/>
      </c>
      <c r="O406" s="467" t="str" cm="1">
        <f t="array" ref="O406">IFERROR(INDEX(Design!L$1:L$680,_Formatting!$J323),"")</f>
        <v/>
      </c>
      <c r="P406" s="467" t="str" cm="1">
        <f t="array" ref="P406">IFERROR(INDEX(Design!Q$1:Q$680,_Formatting!$J323),"")</f>
        <v/>
      </c>
    </row>
    <row r="407" spans="3:16" x14ac:dyDescent="0.25">
      <c r="C407" s="467" t="str" cm="1">
        <f t="array" ref="C407">IFERROR(INDEX(Design!B$1:B$680,_Formatting!$J324),"")</f>
        <v/>
      </c>
      <c r="D407" s="467" t="str" cm="1">
        <f t="array" ref="D407">IFERROR(INDEX(Design!C$1:C$680,_Formatting!$J324),"")</f>
        <v/>
      </c>
      <c r="E407" s="467" t="str" cm="1">
        <f t="array" ref="E407">IFERROR(INDEX(Design!D$1:D$680,_Formatting!$J324),"")</f>
        <v/>
      </c>
      <c r="F407" s="467"/>
      <c r="G407" s="482" t="str" cm="1">
        <f t="array" ref="G407">IFERROR(INDEX(Design!E$1:E$680,_Formatting!$J324),"")</f>
        <v/>
      </c>
      <c r="H407" s="467"/>
      <c r="I407" s="467" t="str" cm="1">
        <f t="array" ref="I407">IFERROR(INDEX(Design!F$1:F$680,_Formatting!$J324),"")</f>
        <v/>
      </c>
      <c r="J407" s="467" t="str" cm="1">
        <f t="array" ref="J407">IFERROR(INDEX(Design!G$1:G$680,_Formatting!$J324),"")</f>
        <v/>
      </c>
      <c r="K407" s="483" t="str" cm="1">
        <f t="array" ref="K407">IFERROR(INDEX(Design!H$1:H$680,_Formatting!$J324),"")</f>
        <v/>
      </c>
      <c r="L407" s="467" t="str" cm="1">
        <f t="array" ref="L407">IFERROR(INDEX(Design!I$1:I$680,_Formatting!$J324),"")</f>
        <v/>
      </c>
      <c r="M407" s="467" t="str" cm="1">
        <f t="array" ref="M407">IFERROR(INDEX(Design!J$1:J$680,_Formatting!$J324),"")</f>
        <v/>
      </c>
      <c r="N407" s="467" t="str" cm="1">
        <f t="array" ref="N407">IFERROR(INDEX(Design!K$1:K$680,_Formatting!$J324),"")</f>
        <v/>
      </c>
      <c r="O407" s="467" t="str" cm="1">
        <f t="array" ref="O407">IFERROR(INDEX(Design!L$1:L$680,_Formatting!$J324),"")</f>
        <v/>
      </c>
      <c r="P407" s="467" t="str" cm="1">
        <f t="array" ref="P407">IFERROR(INDEX(Design!Q$1:Q$680,_Formatting!$J324),"")</f>
        <v/>
      </c>
    </row>
    <row r="408" spans="3:16" x14ac:dyDescent="0.25">
      <c r="C408" s="467" t="str" cm="1">
        <f t="array" ref="C408">IFERROR(INDEX(Design!B$1:B$680,_Formatting!$J325),"")</f>
        <v/>
      </c>
      <c r="D408" s="467" t="str" cm="1">
        <f t="array" ref="D408">IFERROR(INDEX(Design!C$1:C$680,_Formatting!$J325),"")</f>
        <v/>
      </c>
      <c r="E408" s="467" t="str" cm="1">
        <f t="array" ref="E408">IFERROR(INDEX(Design!D$1:D$680,_Formatting!$J325),"")</f>
        <v/>
      </c>
      <c r="F408" s="467"/>
      <c r="G408" s="482" t="str" cm="1">
        <f t="array" ref="G408">IFERROR(INDEX(Design!E$1:E$680,_Formatting!$J325),"")</f>
        <v/>
      </c>
      <c r="H408" s="467"/>
      <c r="I408" s="467" t="str" cm="1">
        <f t="array" ref="I408">IFERROR(INDEX(Design!F$1:F$680,_Formatting!$J325),"")</f>
        <v/>
      </c>
      <c r="J408" s="467" t="str" cm="1">
        <f t="array" ref="J408">IFERROR(INDEX(Design!G$1:G$680,_Formatting!$J325),"")</f>
        <v/>
      </c>
      <c r="K408" s="483" t="str" cm="1">
        <f t="array" ref="K408">IFERROR(INDEX(Design!H$1:H$680,_Formatting!$J325),"")</f>
        <v/>
      </c>
      <c r="L408" s="467" t="str" cm="1">
        <f t="array" ref="L408">IFERROR(INDEX(Design!I$1:I$680,_Formatting!$J325),"")</f>
        <v/>
      </c>
      <c r="M408" s="467" t="str" cm="1">
        <f t="array" ref="M408">IFERROR(INDEX(Design!J$1:J$680,_Formatting!$J325),"")</f>
        <v/>
      </c>
      <c r="N408" s="467" t="str" cm="1">
        <f t="array" ref="N408">IFERROR(INDEX(Design!K$1:K$680,_Formatting!$J325),"")</f>
        <v/>
      </c>
      <c r="O408" s="467" t="str" cm="1">
        <f t="array" ref="O408">IFERROR(INDEX(Design!L$1:L$680,_Formatting!$J325),"")</f>
        <v/>
      </c>
      <c r="P408" s="467" t="str" cm="1">
        <f t="array" ref="P408">IFERROR(INDEX(Design!Q$1:Q$680,_Formatting!$J325),"")</f>
        <v/>
      </c>
    </row>
    <row r="409" spans="3:16" x14ac:dyDescent="0.25">
      <c r="C409" s="467" t="str" cm="1">
        <f t="array" ref="C409">IFERROR(INDEX(Design!B$1:B$680,_Formatting!$J326),"")</f>
        <v/>
      </c>
      <c r="D409" s="467" t="str" cm="1">
        <f t="array" ref="D409">IFERROR(INDEX(Design!C$1:C$680,_Formatting!$J326),"")</f>
        <v/>
      </c>
      <c r="E409" s="467" t="str" cm="1">
        <f t="array" ref="E409">IFERROR(INDEX(Design!D$1:D$680,_Formatting!$J326),"")</f>
        <v/>
      </c>
      <c r="F409" s="467"/>
      <c r="G409" s="482" t="str" cm="1">
        <f t="array" ref="G409">IFERROR(INDEX(Design!E$1:E$680,_Formatting!$J326),"")</f>
        <v/>
      </c>
      <c r="H409" s="467"/>
      <c r="I409" s="467" t="str" cm="1">
        <f t="array" ref="I409">IFERROR(INDEX(Design!F$1:F$680,_Formatting!$J326),"")</f>
        <v/>
      </c>
      <c r="J409" s="467" t="str" cm="1">
        <f t="array" ref="J409">IFERROR(INDEX(Design!G$1:G$680,_Formatting!$J326),"")</f>
        <v/>
      </c>
      <c r="K409" s="483" t="str" cm="1">
        <f t="array" ref="K409">IFERROR(INDEX(Design!H$1:H$680,_Formatting!$J326),"")</f>
        <v/>
      </c>
      <c r="L409" s="467" t="str" cm="1">
        <f t="array" ref="L409">IFERROR(INDEX(Design!I$1:I$680,_Formatting!$J326),"")</f>
        <v/>
      </c>
      <c r="M409" s="467" t="str" cm="1">
        <f t="array" ref="M409">IFERROR(INDEX(Design!J$1:J$680,_Formatting!$J326),"")</f>
        <v/>
      </c>
      <c r="N409" s="467" t="str" cm="1">
        <f t="array" ref="N409">IFERROR(INDEX(Design!K$1:K$680,_Formatting!$J326),"")</f>
        <v/>
      </c>
      <c r="O409" s="467" t="str" cm="1">
        <f t="array" ref="O409">IFERROR(INDEX(Design!L$1:L$680,_Formatting!$J326),"")</f>
        <v/>
      </c>
      <c r="P409" s="467" t="str" cm="1">
        <f t="array" ref="P409">IFERROR(INDEX(Design!Q$1:Q$680,_Formatting!$J326),"")</f>
        <v/>
      </c>
    </row>
    <row r="410" spans="3:16" x14ac:dyDescent="0.25">
      <c r="C410" s="467" t="str" cm="1">
        <f t="array" ref="C410">IFERROR(INDEX(Design!B$1:B$680,_Formatting!$J327),"")</f>
        <v/>
      </c>
      <c r="D410" s="467" t="str" cm="1">
        <f t="array" ref="D410">IFERROR(INDEX(Design!C$1:C$680,_Formatting!$J327),"")</f>
        <v/>
      </c>
      <c r="E410" s="467" t="str" cm="1">
        <f t="array" ref="E410">IFERROR(INDEX(Design!D$1:D$680,_Formatting!$J327),"")</f>
        <v/>
      </c>
      <c r="F410" s="467"/>
      <c r="G410" s="482" t="str" cm="1">
        <f t="array" ref="G410">IFERROR(INDEX(Design!E$1:E$680,_Formatting!$J327),"")</f>
        <v/>
      </c>
      <c r="H410" s="467"/>
      <c r="I410" s="467" t="str" cm="1">
        <f t="array" ref="I410">IFERROR(INDEX(Design!F$1:F$680,_Formatting!$J327),"")</f>
        <v/>
      </c>
      <c r="J410" s="467" t="str" cm="1">
        <f t="array" ref="J410">IFERROR(INDEX(Design!G$1:G$680,_Formatting!$J327),"")</f>
        <v/>
      </c>
      <c r="K410" s="483" t="str" cm="1">
        <f t="array" ref="K410">IFERROR(INDEX(Design!H$1:H$680,_Formatting!$J327),"")</f>
        <v/>
      </c>
      <c r="L410" s="467" t="str" cm="1">
        <f t="array" ref="L410">IFERROR(INDEX(Design!I$1:I$680,_Formatting!$J327),"")</f>
        <v/>
      </c>
      <c r="M410" s="467" t="str" cm="1">
        <f t="array" ref="M410">IFERROR(INDEX(Design!J$1:J$680,_Formatting!$J327),"")</f>
        <v/>
      </c>
      <c r="N410" s="467" t="str" cm="1">
        <f t="array" ref="N410">IFERROR(INDEX(Design!K$1:K$680,_Formatting!$J327),"")</f>
        <v/>
      </c>
      <c r="O410" s="467" t="str" cm="1">
        <f t="array" ref="O410">IFERROR(INDEX(Design!L$1:L$680,_Formatting!$J327),"")</f>
        <v/>
      </c>
      <c r="P410" s="467" t="str" cm="1">
        <f t="array" ref="P410">IFERROR(INDEX(Design!Q$1:Q$680,_Formatting!$J327),"")</f>
        <v/>
      </c>
    </row>
    <row r="411" spans="3:16" x14ac:dyDescent="0.25">
      <c r="C411" s="467" t="str" cm="1">
        <f t="array" ref="C411">IFERROR(INDEX(Design!B$1:B$680,_Formatting!$J328),"")</f>
        <v/>
      </c>
      <c r="D411" s="467" t="str" cm="1">
        <f t="array" ref="D411">IFERROR(INDEX(Design!C$1:C$680,_Formatting!$J328),"")</f>
        <v/>
      </c>
      <c r="E411" s="467" t="str" cm="1">
        <f t="array" ref="E411">IFERROR(INDEX(Design!D$1:D$680,_Formatting!$J328),"")</f>
        <v/>
      </c>
      <c r="F411" s="467"/>
      <c r="G411" s="482" t="str" cm="1">
        <f t="array" ref="G411">IFERROR(INDEX(Design!E$1:E$680,_Formatting!$J328),"")</f>
        <v/>
      </c>
      <c r="H411" s="467"/>
      <c r="I411" s="467" t="str" cm="1">
        <f t="array" ref="I411">IFERROR(INDEX(Design!F$1:F$680,_Formatting!$J328),"")</f>
        <v/>
      </c>
      <c r="J411" s="467" t="str" cm="1">
        <f t="array" ref="J411">IFERROR(INDEX(Design!G$1:G$680,_Formatting!$J328),"")</f>
        <v/>
      </c>
      <c r="K411" s="483" t="str" cm="1">
        <f t="array" ref="K411">IFERROR(INDEX(Design!H$1:H$680,_Formatting!$J328),"")</f>
        <v/>
      </c>
      <c r="L411" s="467" t="str" cm="1">
        <f t="array" ref="L411">IFERROR(INDEX(Design!I$1:I$680,_Formatting!$J328),"")</f>
        <v/>
      </c>
      <c r="M411" s="467" t="str" cm="1">
        <f t="array" ref="M411">IFERROR(INDEX(Design!J$1:J$680,_Formatting!$J328),"")</f>
        <v/>
      </c>
      <c r="N411" s="467" t="str" cm="1">
        <f t="array" ref="N411">IFERROR(INDEX(Design!K$1:K$680,_Formatting!$J328),"")</f>
        <v/>
      </c>
      <c r="O411" s="467" t="str" cm="1">
        <f t="array" ref="O411">IFERROR(INDEX(Design!L$1:L$680,_Formatting!$J328),"")</f>
        <v/>
      </c>
      <c r="P411" s="467" t="str" cm="1">
        <f t="array" ref="P411">IFERROR(INDEX(Design!Q$1:Q$680,_Formatting!$J328),"")</f>
        <v/>
      </c>
    </row>
    <row r="412" spans="3:16" x14ac:dyDescent="0.25">
      <c r="C412" s="467" t="str" cm="1">
        <f t="array" ref="C412">IFERROR(INDEX(Design!B$1:B$680,_Formatting!$J329),"")</f>
        <v/>
      </c>
      <c r="D412" s="467" t="str" cm="1">
        <f t="array" ref="D412">IFERROR(INDEX(Design!C$1:C$680,_Formatting!$J329),"")</f>
        <v/>
      </c>
      <c r="E412" s="467" t="str" cm="1">
        <f t="array" ref="E412">IFERROR(INDEX(Design!D$1:D$680,_Formatting!$J329),"")</f>
        <v/>
      </c>
      <c r="F412" s="467"/>
      <c r="G412" s="482" t="str" cm="1">
        <f t="array" ref="G412">IFERROR(INDEX(Design!E$1:E$680,_Formatting!$J329),"")</f>
        <v/>
      </c>
      <c r="H412" s="467"/>
      <c r="I412" s="467" t="str" cm="1">
        <f t="array" ref="I412">IFERROR(INDEX(Design!F$1:F$680,_Formatting!$J329),"")</f>
        <v/>
      </c>
      <c r="J412" s="467" t="str" cm="1">
        <f t="array" ref="J412">IFERROR(INDEX(Design!G$1:G$680,_Formatting!$J329),"")</f>
        <v/>
      </c>
      <c r="K412" s="483" t="str" cm="1">
        <f t="array" ref="K412">IFERROR(INDEX(Design!H$1:H$680,_Formatting!$J329),"")</f>
        <v/>
      </c>
      <c r="L412" s="467" t="str" cm="1">
        <f t="array" ref="L412">IFERROR(INDEX(Design!I$1:I$680,_Formatting!$J329),"")</f>
        <v/>
      </c>
      <c r="M412" s="467" t="str" cm="1">
        <f t="array" ref="M412">IFERROR(INDEX(Design!J$1:J$680,_Formatting!$J329),"")</f>
        <v/>
      </c>
      <c r="N412" s="467" t="str" cm="1">
        <f t="array" ref="N412">IFERROR(INDEX(Design!K$1:K$680,_Formatting!$J329),"")</f>
        <v/>
      </c>
      <c r="O412" s="467" t="str" cm="1">
        <f t="array" ref="O412">IFERROR(INDEX(Design!L$1:L$680,_Formatting!$J329),"")</f>
        <v/>
      </c>
      <c r="P412" s="467" t="str" cm="1">
        <f t="array" ref="P412">IFERROR(INDEX(Design!Q$1:Q$680,_Formatting!$J329),"")</f>
        <v/>
      </c>
    </row>
    <row r="413" spans="3:16" x14ac:dyDescent="0.25">
      <c r="C413" s="467" t="str" cm="1">
        <f t="array" ref="C413">IFERROR(INDEX(Design!B$1:B$680,_Formatting!$J330),"")</f>
        <v/>
      </c>
      <c r="D413" s="467" t="str" cm="1">
        <f t="array" ref="D413">IFERROR(INDEX(Design!C$1:C$680,_Formatting!$J330),"")</f>
        <v/>
      </c>
      <c r="E413" s="467" t="str" cm="1">
        <f t="array" ref="E413">IFERROR(INDEX(Design!D$1:D$680,_Formatting!$J330),"")</f>
        <v/>
      </c>
      <c r="F413" s="467"/>
      <c r="G413" s="482" t="str" cm="1">
        <f t="array" ref="G413">IFERROR(INDEX(Design!E$1:E$680,_Formatting!$J330),"")</f>
        <v/>
      </c>
      <c r="H413" s="467"/>
      <c r="I413" s="467" t="str" cm="1">
        <f t="array" ref="I413">IFERROR(INDEX(Design!F$1:F$680,_Formatting!$J330),"")</f>
        <v/>
      </c>
      <c r="J413" s="467" t="str" cm="1">
        <f t="array" ref="J413">IFERROR(INDEX(Design!G$1:G$680,_Formatting!$J330),"")</f>
        <v/>
      </c>
      <c r="K413" s="483" t="str" cm="1">
        <f t="array" ref="K413">IFERROR(INDEX(Design!H$1:H$680,_Formatting!$J330),"")</f>
        <v/>
      </c>
      <c r="L413" s="467" t="str" cm="1">
        <f t="array" ref="L413">IFERROR(INDEX(Design!I$1:I$680,_Formatting!$J330),"")</f>
        <v/>
      </c>
      <c r="M413" s="467" t="str" cm="1">
        <f t="array" ref="M413">IFERROR(INDEX(Design!J$1:J$680,_Formatting!$J330),"")</f>
        <v/>
      </c>
      <c r="N413" s="467" t="str" cm="1">
        <f t="array" ref="N413">IFERROR(INDEX(Design!K$1:K$680,_Formatting!$J330),"")</f>
        <v/>
      </c>
      <c r="O413" s="467" t="str" cm="1">
        <f t="array" ref="O413">IFERROR(INDEX(Design!L$1:L$680,_Formatting!$J330),"")</f>
        <v/>
      </c>
      <c r="P413" s="467" t="str" cm="1">
        <f t="array" ref="P413">IFERROR(INDEX(Design!Q$1:Q$680,_Formatting!$J330),"")</f>
        <v/>
      </c>
    </row>
    <row r="414" spans="3:16" x14ac:dyDescent="0.25">
      <c r="C414" s="467" t="str" cm="1">
        <f t="array" ref="C414">IFERROR(INDEX(Design!B$1:B$680,_Formatting!$J331),"")</f>
        <v/>
      </c>
      <c r="D414" s="467" t="str" cm="1">
        <f t="array" ref="D414">IFERROR(INDEX(Design!C$1:C$680,_Formatting!$J331),"")</f>
        <v/>
      </c>
      <c r="E414" s="467" t="str" cm="1">
        <f t="array" ref="E414">IFERROR(INDEX(Design!D$1:D$680,_Formatting!$J331),"")</f>
        <v/>
      </c>
      <c r="F414" s="467"/>
      <c r="G414" s="482" t="str" cm="1">
        <f t="array" ref="G414">IFERROR(INDEX(Design!E$1:E$680,_Formatting!$J331),"")</f>
        <v/>
      </c>
      <c r="H414" s="467"/>
      <c r="I414" s="467" t="str" cm="1">
        <f t="array" ref="I414">IFERROR(INDEX(Design!F$1:F$680,_Formatting!$J331),"")</f>
        <v/>
      </c>
      <c r="J414" s="467" t="str" cm="1">
        <f t="array" ref="J414">IFERROR(INDEX(Design!G$1:G$680,_Formatting!$J331),"")</f>
        <v/>
      </c>
      <c r="K414" s="483" t="str" cm="1">
        <f t="array" ref="K414">IFERROR(INDEX(Design!H$1:H$680,_Formatting!$J331),"")</f>
        <v/>
      </c>
      <c r="L414" s="467" t="str" cm="1">
        <f t="array" ref="L414">IFERROR(INDEX(Design!I$1:I$680,_Formatting!$J331),"")</f>
        <v/>
      </c>
      <c r="M414" s="467" t="str" cm="1">
        <f t="array" ref="M414">IFERROR(INDEX(Design!J$1:J$680,_Formatting!$J331),"")</f>
        <v/>
      </c>
      <c r="N414" s="467" t="str" cm="1">
        <f t="array" ref="N414">IFERROR(INDEX(Design!K$1:K$680,_Formatting!$J331),"")</f>
        <v/>
      </c>
      <c r="O414" s="467" t="str" cm="1">
        <f t="array" ref="O414">IFERROR(INDEX(Design!L$1:L$680,_Formatting!$J331),"")</f>
        <v/>
      </c>
      <c r="P414" s="467" t="str" cm="1">
        <f t="array" ref="P414">IFERROR(INDEX(Design!Q$1:Q$680,_Formatting!$J331),"")</f>
        <v/>
      </c>
    </row>
    <row r="415" spans="3:16" x14ac:dyDescent="0.25">
      <c r="C415" s="467" t="str" cm="1">
        <f t="array" ref="C415">IFERROR(INDEX(Design!B$1:B$680,_Formatting!$J332),"")</f>
        <v/>
      </c>
      <c r="D415" s="467" t="str" cm="1">
        <f t="array" ref="D415">IFERROR(INDEX(Design!C$1:C$680,_Formatting!$J332),"")</f>
        <v/>
      </c>
      <c r="E415" s="467" t="str" cm="1">
        <f t="array" ref="E415">IFERROR(INDEX(Design!D$1:D$680,_Formatting!$J332),"")</f>
        <v/>
      </c>
      <c r="F415" s="467"/>
      <c r="G415" s="482" t="str" cm="1">
        <f t="array" ref="G415">IFERROR(INDEX(Design!E$1:E$680,_Formatting!$J332),"")</f>
        <v/>
      </c>
      <c r="H415" s="467"/>
      <c r="I415" s="467" t="str" cm="1">
        <f t="array" ref="I415">IFERROR(INDEX(Design!F$1:F$680,_Formatting!$J332),"")</f>
        <v/>
      </c>
      <c r="J415" s="467" t="str" cm="1">
        <f t="array" ref="J415">IFERROR(INDEX(Design!G$1:G$680,_Formatting!$J332),"")</f>
        <v/>
      </c>
      <c r="K415" s="483" t="str" cm="1">
        <f t="array" ref="K415">IFERROR(INDEX(Design!H$1:H$680,_Formatting!$J332),"")</f>
        <v/>
      </c>
      <c r="L415" s="467" t="str" cm="1">
        <f t="array" ref="L415">IFERROR(INDEX(Design!I$1:I$680,_Formatting!$J332),"")</f>
        <v/>
      </c>
      <c r="M415" s="467" t="str" cm="1">
        <f t="array" ref="M415">IFERROR(INDEX(Design!J$1:J$680,_Formatting!$J332),"")</f>
        <v/>
      </c>
      <c r="N415" s="467" t="str" cm="1">
        <f t="array" ref="N415">IFERROR(INDEX(Design!K$1:K$680,_Formatting!$J332),"")</f>
        <v/>
      </c>
      <c r="O415" s="467" t="str" cm="1">
        <f t="array" ref="O415">IFERROR(INDEX(Design!L$1:L$680,_Formatting!$J332),"")</f>
        <v/>
      </c>
      <c r="P415" s="467" t="str" cm="1">
        <f t="array" ref="P415">IFERROR(INDEX(Design!Q$1:Q$680,_Formatting!$J332),"")</f>
        <v/>
      </c>
    </row>
    <row r="416" spans="3:16" x14ac:dyDescent="0.25">
      <c r="C416" s="467" t="str" cm="1">
        <f t="array" ref="C416">IFERROR(INDEX(Design!B$1:B$680,_Formatting!$J333),"")</f>
        <v/>
      </c>
      <c r="D416" s="467" t="str" cm="1">
        <f t="array" ref="D416">IFERROR(INDEX(Design!C$1:C$680,_Formatting!$J333),"")</f>
        <v/>
      </c>
      <c r="E416" s="467" t="str" cm="1">
        <f t="array" ref="E416">IFERROR(INDEX(Design!D$1:D$680,_Formatting!$J333),"")</f>
        <v/>
      </c>
      <c r="F416" s="467"/>
      <c r="G416" s="482" t="str" cm="1">
        <f t="array" ref="G416">IFERROR(INDEX(Design!E$1:E$680,_Formatting!$J333),"")</f>
        <v/>
      </c>
      <c r="H416" s="467"/>
      <c r="I416" s="467" t="str" cm="1">
        <f t="array" ref="I416">IFERROR(INDEX(Design!F$1:F$680,_Formatting!$J333),"")</f>
        <v/>
      </c>
      <c r="J416" s="467" t="str" cm="1">
        <f t="array" ref="J416">IFERROR(INDEX(Design!G$1:G$680,_Formatting!$J333),"")</f>
        <v/>
      </c>
      <c r="K416" s="483" t="str" cm="1">
        <f t="array" ref="K416">IFERROR(INDEX(Design!H$1:H$680,_Formatting!$J333),"")</f>
        <v/>
      </c>
      <c r="L416" s="467" t="str" cm="1">
        <f t="array" ref="L416">IFERROR(INDEX(Design!I$1:I$680,_Formatting!$J333),"")</f>
        <v/>
      </c>
      <c r="M416" s="467" t="str" cm="1">
        <f t="array" ref="M416">IFERROR(INDEX(Design!J$1:J$680,_Formatting!$J333),"")</f>
        <v/>
      </c>
      <c r="N416" s="467" t="str" cm="1">
        <f t="array" ref="N416">IFERROR(INDEX(Design!K$1:K$680,_Formatting!$J333),"")</f>
        <v/>
      </c>
      <c r="O416" s="467" t="str" cm="1">
        <f t="array" ref="O416">IFERROR(INDEX(Design!L$1:L$680,_Formatting!$J333),"")</f>
        <v/>
      </c>
      <c r="P416" s="467" t="str" cm="1">
        <f t="array" ref="P416">IFERROR(INDEX(Design!Q$1:Q$680,_Formatting!$J333),"")</f>
        <v/>
      </c>
    </row>
    <row r="417" spans="3:16" x14ac:dyDescent="0.25">
      <c r="C417" s="467" t="str" cm="1">
        <f t="array" ref="C417">IFERROR(INDEX(Design!B$1:B$680,_Formatting!$J334),"")</f>
        <v/>
      </c>
      <c r="D417" s="467" t="str" cm="1">
        <f t="array" ref="D417">IFERROR(INDEX(Design!C$1:C$680,_Formatting!$J334),"")</f>
        <v/>
      </c>
      <c r="E417" s="467" t="str" cm="1">
        <f t="array" ref="E417">IFERROR(INDEX(Design!D$1:D$680,_Formatting!$J334),"")</f>
        <v/>
      </c>
      <c r="F417" s="467"/>
      <c r="G417" s="482" t="str" cm="1">
        <f t="array" ref="G417">IFERROR(INDEX(Design!E$1:E$680,_Formatting!$J334),"")</f>
        <v/>
      </c>
      <c r="H417" s="467"/>
      <c r="I417" s="467" t="str" cm="1">
        <f t="array" ref="I417">IFERROR(INDEX(Design!F$1:F$680,_Formatting!$J334),"")</f>
        <v/>
      </c>
      <c r="J417" s="467" t="str" cm="1">
        <f t="array" ref="J417">IFERROR(INDEX(Design!G$1:G$680,_Formatting!$J334),"")</f>
        <v/>
      </c>
      <c r="K417" s="483" t="str" cm="1">
        <f t="array" ref="K417">IFERROR(INDEX(Design!H$1:H$680,_Formatting!$J334),"")</f>
        <v/>
      </c>
      <c r="L417" s="467" t="str" cm="1">
        <f t="array" ref="L417">IFERROR(INDEX(Design!I$1:I$680,_Formatting!$J334),"")</f>
        <v/>
      </c>
      <c r="M417" s="467" t="str" cm="1">
        <f t="array" ref="M417">IFERROR(INDEX(Design!J$1:J$680,_Formatting!$J334),"")</f>
        <v/>
      </c>
      <c r="N417" s="467" t="str" cm="1">
        <f t="array" ref="N417">IFERROR(INDEX(Design!K$1:K$680,_Formatting!$J334),"")</f>
        <v/>
      </c>
      <c r="O417" s="467" t="str" cm="1">
        <f t="array" ref="O417">IFERROR(INDEX(Design!L$1:L$680,_Formatting!$J334),"")</f>
        <v/>
      </c>
      <c r="P417" s="467" t="str" cm="1">
        <f t="array" ref="P417">IFERROR(INDEX(Design!Q$1:Q$680,_Formatting!$J334),"")</f>
        <v/>
      </c>
    </row>
    <row r="418" spans="3:16" x14ac:dyDescent="0.25">
      <c r="C418" s="467" t="str" cm="1">
        <f t="array" ref="C418">IFERROR(INDEX(Design!B$1:B$680,_Formatting!$J335),"")</f>
        <v/>
      </c>
      <c r="D418" s="467" t="str" cm="1">
        <f t="array" ref="D418">IFERROR(INDEX(Design!C$1:C$680,_Formatting!$J335),"")</f>
        <v/>
      </c>
      <c r="E418" s="467" t="str" cm="1">
        <f t="array" ref="E418">IFERROR(INDEX(Design!D$1:D$680,_Formatting!$J335),"")</f>
        <v/>
      </c>
      <c r="F418" s="467"/>
      <c r="G418" s="482" t="str" cm="1">
        <f t="array" ref="G418">IFERROR(INDEX(Design!E$1:E$680,_Formatting!$J335),"")</f>
        <v/>
      </c>
      <c r="H418" s="467"/>
      <c r="I418" s="467" t="str" cm="1">
        <f t="array" ref="I418">IFERROR(INDEX(Design!F$1:F$680,_Formatting!$J335),"")</f>
        <v/>
      </c>
      <c r="J418" s="467" t="str" cm="1">
        <f t="array" ref="J418">IFERROR(INDEX(Design!G$1:G$680,_Formatting!$J335),"")</f>
        <v/>
      </c>
      <c r="K418" s="483" t="str" cm="1">
        <f t="array" ref="K418">IFERROR(INDEX(Design!H$1:H$680,_Formatting!$J335),"")</f>
        <v/>
      </c>
      <c r="L418" s="467" t="str" cm="1">
        <f t="array" ref="L418">IFERROR(INDEX(Design!I$1:I$680,_Formatting!$J335),"")</f>
        <v/>
      </c>
      <c r="M418" s="467" t="str" cm="1">
        <f t="array" ref="M418">IFERROR(INDEX(Design!J$1:J$680,_Formatting!$J335),"")</f>
        <v/>
      </c>
      <c r="N418" s="467" t="str" cm="1">
        <f t="array" ref="N418">IFERROR(INDEX(Design!K$1:K$680,_Formatting!$J335),"")</f>
        <v/>
      </c>
      <c r="O418" s="467" t="str" cm="1">
        <f t="array" ref="O418">IFERROR(INDEX(Design!L$1:L$680,_Formatting!$J335),"")</f>
        <v/>
      </c>
      <c r="P418" s="467" t="str" cm="1">
        <f t="array" ref="P418">IFERROR(INDEX(Design!Q$1:Q$680,_Formatting!$J335),"")</f>
        <v/>
      </c>
    </row>
    <row r="419" spans="3:16" x14ac:dyDescent="0.25">
      <c r="C419" s="467" t="str" cm="1">
        <f t="array" ref="C419">IFERROR(INDEX(Design!B$1:B$680,_Formatting!$J336),"")</f>
        <v/>
      </c>
      <c r="D419" s="467" t="str" cm="1">
        <f t="array" ref="D419">IFERROR(INDEX(Design!C$1:C$680,_Formatting!$J336),"")</f>
        <v/>
      </c>
      <c r="E419" s="467" t="str" cm="1">
        <f t="array" ref="E419">IFERROR(INDEX(Design!D$1:D$680,_Formatting!$J336),"")</f>
        <v/>
      </c>
      <c r="F419" s="467"/>
      <c r="G419" s="482" t="str" cm="1">
        <f t="array" ref="G419">IFERROR(INDEX(Design!E$1:E$680,_Formatting!$J336),"")</f>
        <v/>
      </c>
      <c r="H419" s="467"/>
      <c r="I419" s="467" t="str" cm="1">
        <f t="array" ref="I419">IFERROR(INDEX(Design!F$1:F$680,_Formatting!$J336),"")</f>
        <v/>
      </c>
      <c r="J419" s="467" t="str" cm="1">
        <f t="array" ref="J419">IFERROR(INDEX(Design!G$1:G$680,_Formatting!$J336),"")</f>
        <v/>
      </c>
      <c r="K419" s="483" t="str" cm="1">
        <f t="array" ref="K419">IFERROR(INDEX(Design!H$1:H$680,_Formatting!$J336),"")</f>
        <v/>
      </c>
      <c r="L419" s="467" t="str" cm="1">
        <f t="array" ref="L419">IFERROR(INDEX(Design!I$1:I$680,_Formatting!$J336),"")</f>
        <v/>
      </c>
      <c r="M419" s="467" t="str" cm="1">
        <f t="array" ref="M419">IFERROR(INDEX(Design!J$1:J$680,_Formatting!$J336),"")</f>
        <v/>
      </c>
      <c r="N419" s="467" t="str" cm="1">
        <f t="array" ref="N419">IFERROR(INDEX(Design!K$1:K$680,_Formatting!$J336),"")</f>
        <v/>
      </c>
      <c r="O419" s="467" t="str" cm="1">
        <f t="array" ref="O419">IFERROR(INDEX(Design!L$1:L$680,_Formatting!$J336),"")</f>
        <v/>
      </c>
      <c r="P419" s="467" t="str" cm="1">
        <f t="array" ref="P419">IFERROR(INDEX(Design!Q$1:Q$680,_Formatting!$J336),"")</f>
        <v/>
      </c>
    </row>
    <row r="420" spans="3:16" x14ac:dyDescent="0.25">
      <c r="C420" s="467" t="str" cm="1">
        <f t="array" ref="C420">IFERROR(INDEX(Design!B$1:B$680,_Formatting!$J337),"")</f>
        <v/>
      </c>
      <c r="D420" s="467" t="str" cm="1">
        <f t="array" ref="D420">IFERROR(INDEX(Design!C$1:C$680,_Formatting!$J337),"")</f>
        <v/>
      </c>
      <c r="E420" s="467" t="str" cm="1">
        <f t="array" ref="E420">IFERROR(INDEX(Design!D$1:D$680,_Formatting!$J337),"")</f>
        <v/>
      </c>
      <c r="F420" s="467"/>
      <c r="G420" s="482" t="str" cm="1">
        <f t="array" ref="G420">IFERROR(INDEX(Design!E$1:E$680,_Formatting!$J337),"")</f>
        <v/>
      </c>
      <c r="H420" s="467"/>
      <c r="I420" s="467" t="str" cm="1">
        <f t="array" ref="I420">IFERROR(INDEX(Design!F$1:F$680,_Formatting!$J337),"")</f>
        <v/>
      </c>
      <c r="J420" s="467" t="str" cm="1">
        <f t="array" ref="J420">IFERROR(INDEX(Design!G$1:G$680,_Formatting!$J337),"")</f>
        <v/>
      </c>
      <c r="K420" s="483" t="str" cm="1">
        <f t="array" ref="K420">IFERROR(INDEX(Design!H$1:H$680,_Formatting!$J337),"")</f>
        <v/>
      </c>
      <c r="L420" s="467" t="str" cm="1">
        <f t="array" ref="L420">IFERROR(INDEX(Design!I$1:I$680,_Formatting!$J337),"")</f>
        <v/>
      </c>
      <c r="M420" s="467" t="str" cm="1">
        <f t="array" ref="M420">IFERROR(INDEX(Design!J$1:J$680,_Formatting!$J337),"")</f>
        <v/>
      </c>
      <c r="N420" s="467" t="str" cm="1">
        <f t="array" ref="N420">IFERROR(INDEX(Design!K$1:K$680,_Formatting!$J337),"")</f>
        <v/>
      </c>
      <c r="O420" s="467" t="str" cm="1">
        <f t="array" ref="O420">IFERROR(INDEX(Design!L$1:L$680,_Formatting!$J337),"")</f>
        <v/>
      </c>
      <c r="P420" s="467" t="str" cm="1">
        <f t="array" ref="P420">IFERROR(INDEX(Design!Q$1:Q$680,_Formatting!$J337),"")</f>
        <v/>
      </c>
    </row>
    <row r="421" spans="3:16" x14ac:dyDescent="0.25">
      <c r="C421" s="467" t="str" cm="1">
        <f t="array" ref="C421">IFERROR(INDEX(Design!B$1:B$680,_Formatting!$J338),"")</f>
        <v/>
      </c>
      <c r="D421" s="467" t="str" cm="1">
        <f t="array" ref="D421">IFERROR(INDEX(Design!C$1:C$680,_Formatting!$J338),"")</f>
        <v/>
      </c>
      <c r="E421" s="467" t="str" cm="1">
        <f t="array" ref="E421">IFERROR(INDEX(Design!D$1:D$680,_Formatting!$J338),"")</f>
        <v/>
      </c>
      <c r="F421" s="467"/>
      <c r="G421" s="482" t="str" cm="1">
        <f t="array" ref="G421">IFERROR(INDEX(Design!E$1:E$680,_Formatting!$J338),"")</f>
        <v/>
      </c>
      <c r="H421" s="467"/>
      <c r="I421" s="467" t="str" cm="1">
        <f t="array" ref="I421">IFERROR(INDEX(Design!F$1:F$680,_Formatting!$J338),"")</f>
        <v/>
      </c>
      <c r="J421" s="467" t="str" cm="1">
        <f t="array" ref="J421">IFERROR(INDEX(Design!G$1:G$680,_Formatting!$J338),"")</f>
        <v/>
      </c>
      <c r="K421" s="483" t="str" cm="1">
        <f t="array" ref="K421">IFERROR(INDEX(Design!H$1:H$680,_Formatting!$J338),"")</f>
        <v/>
      </c>
      <c r="L421" s="467" t="str" cm="1">
        <f t="array" ref="L421">IFERROR(INDEX(Design!I$1:I$680,_Formatting!$J338),"")</f>
        <v/>
      </c>
      <c r="M421" s="467" t="str" cm="1">
        <f t="array" ref="M421">IFERROR(INDEX(Design!J$1:J$680,_Formatting!$J338),"")</f>
        <v/>
      </c>
      <c r="N421" s="467" t="str" cm="1">
        <f t="array" ref="N421">IFERROR(INDEX(Design!K$1:K$680,_Formatting!$J338),"")</f>
        <v/>
      </c>
      <c r="O421" s="467" t="str" cm="1">
        <f t="array" ref="O421">IFERROR(INDEX(Design!L$1:L$680,_Formatting!$J338),"")</f>
        <v/>
      </c>
      <c r="P421" s="467" t="str" cm="1">
        <f t="array" ref="P421">IFERROR(INDEX(Design!Q$1:Q$680,_Formatting!$J338),"")</f>
        <v/>
      </c>
    </row>
    <row r="422" spans="3:16" x14ac:dyDescent="0.25">
      <c r="C422" s="467" t="str" cm="1">
        <f t="array" ref="C422">IFERROR(INDEX(Design!B$1:B$680,_Formatting!$J339),"")</f>
        <v/>
      </c>
      <c r="D422" s="467" t="str" cm="1">
        <f t="array" ref="D422">IFERROR(INDEX(Design!C$1:C$680,_Formatting!$J339),"")</f>
        <v/>
      </c>
      <c r="E422" s="467" t="str" cm="1">
        <f t="array" ref="E422">IFERROR(INDEX(Design!D$1:D$680,_Formatting!$J339),"")</f>
        <v/>
      </c>
      <c r="F422" s="467"/>
      <c r="G422" s="482" t="str" cm="1">
        <f t="array" ref="G422">IFERROR(INDEX(Design!E$1:E$680,_Formatting!$J339),"")</f>
        <v/>
      </c>
      <c r="H422" s="467"/>
      <c r="I422" s="467" t="str" cm="1">
        <f t="array" ref="I422">IFERROR(INDEX(Design!F$1:F$680,_Formatting!$J339),"")</f>
        <v/>
      </c>
      <c r="J422" s="467" t="str" cm="1">
        <f t="array" ref="J422">IFERROR(INDEX(Design!G$1:G$680,_Formatting!$J339),"")</f>
        <v/>
      </c>
      <c r="K422" s="483" t="str" cm="1">
        <f t="array" ref="K422">IFERROR(INDEX(Design!H$1:H$680,_Formatting!$J339),"")</f>
        <v/>
      </c>
      <c r="L422" s="467" t="str" cm="1">
        <f t="array" ref="L422">IFERROR(INDEX(Design!I$1:I$680,_Formatting!$J339),"")</f>
        <v/>
      </c>
      <c r="M422" s="467" t="str" cm="1">
        <f t="array" ref="M422">IFERROR(INDEX(Design!J$1:J$680,_Formatting!$J339),"")</f>
        <v/>
      </c>
      <c r="N422" s="467" t="str" cm="1">
        <f t="array" ref="N422">IFERROR(INDEX(Design!K$1:K$680,_Formatting!$J339),"")</f>
        <v/>
      </c>
      <c r="O422" s="467" t="str" cm="1">
        <f t="array" ref="O422">IFERROR(INDEX(Design!L$1:L$680,_Formatting!$J339),"")</f>
        <v/>
      </c>
      <c r="P422" s="467" t="str" cm="1">
        <f t="array" ref="P422">IFERROR(INDEX(Design!Q$1:Q$680,_Formatting!$J339),"")</f>
        <v/>
      </c>
    </row>
    <row r="423" spans="3:16" x14ac:dyDescent="0.25">
      <c r="C423" s="467" t="str" cm="1">
        <f t="array" ref="C423">IFERROR(INDEX(Design!B$1:B$680,_Formatting!$J340),"")</f>
        <v/>
      </c>
      <c r="D423" s="467" t="str" cm="1">
        <f t="array" ref="D423">IFERROR(INDEX(Design!C$1:C$680,_Formatting!$J340),"")</f>
        <v/>
      </c>
      <c r="E423" s="467" t="str" cm="1">
        <f t="array" ref="E423">IFERROR(INDEX(Design!D$1:D$680,_Formatting!$J340),"")</f>
        <v/>
      </c>
      <c r="F423" s="467"/>
      <c r="G423" s="482" t="str" cm="1">
        <f t="array" ref="G423">IFERROR(INDEX(Design!E$1:E$680,_Formatting!$J340),"")</f>
        <v/>
      </c>
      <c r="H423" s="467"/>
      <c r="I423" s="467" t="str" cm="1">
        <f t="array" ref="I423">IFERROR(INDEX(Design!F$1:F$680,_Formatting!$J340),"")</f>
        <v/>
      </c>
      <c r="J423" s="467" t="str" cm="1">
        <f t="array" ref="J423">IFERROR(INDEX(Design!G$1:G$680,_Formatting!$J340),"")</f>
        <v/>
      </c>
      <c r="K423" s="483" t="str" cm="1">
        <f t="array" ref="K423">IFERROR(INDEX(Design!H$1:H$680,_Formatting!$J340),"")</f>
        <v/>
      </c>
      <c r="L423" s="467" t="str" cm="1">
        <f t="array" ref="L423">IFERROR(INDEX(Design!I$1:I$680,_Formatting!$J340),"")</f>
        <v/>
      </c>
      <c r="M423" s="467" t="str" cm="1">
        <f t="array" ref="M423">IFERROR(INDEX(Design!J$1:J$680,_Formatting!$J340),"")</f>
        <v/>
      </c>
      <c r="N423" s="467" t="str" cm="1">
        <f t="array" ref="N423">IFERROR(INDEX(Design!K$1:K$680,_Formatting!$J340),"")</f>
        <v/>
      </c>
      <c r="O423" s="467" t="str" cm="1">
        <f t="array" ref="O423">IFERROR(INDEX(Design!L$1:L$680,_Formatting!$J340),"")</f>
        <v/>
      </c>
      <c r="P423" s="467" t="str" cm="1">
        <f t="array" ref="P423">IFERROR(INDEX(Design!Q$1:Q$680,_Formatting!$J340),"")</f>
        <v/>
      </c>
    </row>
    <row r="424" spans="3:16" x14ac:dyDescent="0.25">
      <c r="C424" s="467" t="str" cm="1">
        <f t="array" ref="C424">IFERROR(INDEX(Design!B$1:B$680,_Formatting!$J341),"")</f>
        <v/>
      </c>
      <c r="D424" s="467" t="str" cm="1">
        <f t="array" ref="D424">IFERROR(INDEX(Design!C$1:C$680,_Formatting!$J341),"")</f>
        <v/>
      </c>
      <c r="E424" s="467" t="str" cm="1">
        <f t="array" ref="E424">IFERROR(INDEX(Design!D$1:D$680,_Formatting!$J341),"")</f>
        <v/>
      </c>
      <c r="F424" s="467"/>
      <c r="G424" s="482" t="str" cm="1">
        <f t="array" ref="G424">IFERROR(INDEX(Design!E$1:E$680,_Formatting!$J341),"")</f>
        <v/>
      </c>
      <c r="H424" s="467"/>
      <c r="I424" s="467" t="str" cm="1">
        <f t="array" ref="I424">IFERROR(INDEX(Design!F$1:F$680,_Formatting!$J341),"")</f>
        <v/>
      </c>
      <c r="J424" s="467" t="str" cm="1">
        <f t="array" ref="J424">IFERROR(INDEX(Design!G$1:G$680,_Formatting!$J341),"")</f>
        <v/>
      </c>
      <c r="K424" s="483" t="str" cm="1">
        <f t="array" ref="K424">IFERROR(INDEX(Design!H$1:H$680,_Formatting!$J341),"")</f>
        <v/>
      </c>
      <c r="L424" s="467" t="str" cm="1">
        <f t="array" ref="L424">IFERROR(INDEX(Design!I$1:I$680,_Formatting!$J341),"")</f>
        <v/>
      </c>
      <c r="M424" s="467" t="str" cm="1">
        <f t="array" ref="M424">IFERROR(INDEX(Design!J$1:J$680,_Formatting!$J341),"")</f>
        <v/>
      </c>
      <c r="N424" s="467" t="str" cm="1">
        <f t="array" ref="N424">IFERROR(INDEX(Design!K$1:K$680,_Formatting!$J341),"")</f>
        <v/>
      </c>
      <c r="O424" s="467" t="str" cm="1">
        <f t="array" ref="O424">IFERROR(INDEX(Design!L$1:L$680,_Formatting!$J341),"")</f>
        <v/>
      </c>
      <c r="P424" s="467" t="str" cm="1">
        <f t="array" ref="P424">IFERROR(INDEX(Design!Q$1:Q$680,_Formatting!$J341),"")</f>
        <v/>
      </c>
    </row>
    <row r="425" spans="3:16" x14ac:dyDescent="0.25">
      <c r="C425" s="467" t="str" cm="1">
        <f t="array" ref="C425">IFERROR(INDEX(Design!B$1:B$680,_Formatting!$J342),"")</f>
        <v/>
      </c>
      <c r="D425" s="467" t="str" cm="1">
        <f t="array" ref="D425">IFERROR(INDEX(Design!C$1:C$680,_Formatting!$J342),"")</f>
        <v/>
      </c>
      <c r="E425" s="467" t="str" cm="1">
        <f t="array" ref="E425">IFERROR(INDEX(Design!D$1:D$680,_Formatting!$J342),"")</f>
        <v/>
      </c>
      <c r="F425" s="467"/>
      <c r="G425" s="482" t="str" cm="1">
        <f t="array" ref="G425">IFERROR(INDEX(Design!E$1:E$680,_Formatting!$J342),"")</f>
        <v/>
      </c>
      <c r="H425" s="467"/>
      <c r="I425" s="467" t="str" cm="1">
        <f t="array" ref="I425">IFERROR(INDEX(Design!F$1:F$680,_Formatting!$J342),"")</f>
        <v/>
      </c>
      <c r="J425" s="467" t="str" cm="1">
        <f t="array" ref="J425">IFERROR(INDEX(Design!G$1:G$680,_Formatting!$J342),"")</f>
        <v/>
      </c>
      <c r="K425" s="483" t="str" cm="1">
        <f t="array" ref="K425">IFERROR(INDEX(Design!H$1:H$680,_Formatting!$J342),"")</f>
        <v/>
      </c>
      <c r="L425" s="467" t="str" cm="1">
        <f t="array" ref="L425">IFERROR(INDEX(Design!I$1:I$680,_Formatting!$J342),"")</f>
        <v/>
      </c>
      <c r="M425" s="467" t="str" cm="1">
        <f t="array" ref="M425">IFERROR(INDEX(Design!J$1:J$680,_Formatting!$J342),"")</f>
        <v/>
      </c>
      <c r="N425" s="467" t="str" cm="1">
        <f t="array" ref="N425">IFERROR(INDEX(Design!K$1:K$680,_Formatting!$J342),"")</f>
        <v/>
      </c>
      <c r="O425" s="467" t="str" cm="1">
        <f t="array" ref="O425">IFERROR(INDEX(Design!L$1:L$680,_Formatting!$J342),"")</f>
        <v/>
      </c>
      <c r="P425" s="467" t="str" cm="1">
        <f t="array" ref="P425">IFERROR(INDEX(Design!Q$1:Q$680,_Formatting!$J342),"")</f>
        <v/>
      </c>
    </row>
    <row r="426" spans="3:16" x14ac:dyDescent="0.25">
      <c r="C426" s="467" t="str" cm="1">
        <f t="array" ref="C426">IFERROR(INDEX(Design!B$1:B$680,_Formatting!$J343),"")</f>
        <v/>
      </c>
      <c r="D426" s="467" t="str" cm="1">
        <f t="array" ref="D426">IFERROR(INDEX(Design!C$1:C$680,_Formatting!$J343),"")</f>
        <v/>
      </c>
      <c r="E426" s="467" t="str" cm="1">
        <f t="array" ref="E426">IFERROR(INDEX(Design!D$1:D$680,_Formatting!$J343),"")</f>
        <v/>
      </c>
      <c r="F426" s="467"/>
      <c r="G426" s="482" t="str" cm="1">
        <f t="array" ref="G426">IFERROR(INDEX(Design!E$1:E$680,_Formatting!$J343),"")</f>
        <v/>
      </c>
      <c r="H426" s="467"/>
      <c r="I426" s="467" t="str" cm="1">
        <f t="array" ref="I426">IFERROR(INDEX(Design!F$1:F$680,_Formatting!$J343),"")</f>
        <v/>
      </c>
      <c r="J426" s="467" t="str" cm="1">
        <f t="array" ref="J426">IFERROR(INDEX(Design!G$1:G$680,_Formatting!$J343),"")</f>
        <v/>
      </c>
      <c r="K426" s="483" t="str" cm="1">
        <f t="array" ref="K426">IFERROR(INDEX(Design!H$1:H$680,_Formatting!$J343),"")</f>
        <v/>
      </c>
      <c r="L426" s="467" t="str" cm="1">
        <f t="array" ref="L426">IFERROR(INDEX(Design!I$1:I$680,_Formatting!$J343),"")</f>
        <v/>
      </c>
      <c r="M426" s="467" t="str" cm="1">
        <f t="array" ref="M426">IFERROR(INDEX(Design!J$1:J$680,_Formatting!$J343),"")</f>
        <v/>
      </c>
      <c r="N426" s="467" t="str" cm="1">
        <f t="array" ref="N426">IFERROR(INDEX(Design!K$1:K$680,_Formatting!$J343),"")</f>
        <v/>
      </c>
      <c r="O426" s="467" t="str" cm="1">
        <f t="array" ref="O426">IFERROR(INDEX(Design!L$1:L$680,_Formatting!$J343),"")</f>
        <v/>
      </c>
      <c r="P426" s="467" t="str" cm="1">
        <f t="array" ref="P426">IFERROR(INDEX(Design!Q$1:Q$680,_Formatting!$J343),"")</f>
        <v/>
      </c>
    </row>
    <row r="427" spans="3:16" x14ac:dyDescent="0.25">
      <c r="C427" s="467" t="str" cm="1">
        <f t="array" ref="C427">IFERROR(INDEX(Design!B$1:B$680,_Formatting!$J344),"")</f>
        <v/>
      </c>
      <c r="D427" s="467" t="str" cm="1">
        <f t="array" ref="D427">IFERROR(INDEX(Design!C$1:C$680,_Formatting!$J344),"")</f>
        <v/>
      </c>
      <c r="E427" s="467" t="str" cm="1">
        <f t="array" ref="E427">IFERROR(INDEX(Design!D$1:D$680,_Formatting!$J344),"")</f>
        <v/>
      </c>
      <c r="F427" s="467"/>
      <c r="G427" s="482" t="str" cm="1">
        <f t="array" ref="G427">IFERROR(INDEX(Design!E$1:E$680,_Formatting!$J344),"")</f>
        <v/>
      </c>
      <c r="H427" s="467"/>
      <c r="I427" s="467" t="str" cm="1">
        <f t="array" ref="I427">IFERROR(INDEX(Design!F$1:F$680,_Formatting!$J344),"")</f>
        <v/>
      </c>
      <c r="J427" s="467" t="str" cm="1">
        <f t="array" ref="J427">IFERROR(INDEX(Design!G$1:G$680,_Formatting!$J344),"")</f>
        <v/>
      </c>
      <c r="K427" s="483" t="str" cm="1">
        <f t="array" ref="K427">IFERROR(INDEX(Design!H$1:H$680,_Formatting!$J344),"")</f>
        <v/>
      </c>
      <c r="L427" s="467" t="str" cm="1">
        <f t="array" ref="L427">IFERROR(INDEX(Design!I$1:I$680,_Formatting!$J344),"")</f>
        <v/>
      </c>
      <c r="M427" s="467" t="str" cm="1">
        <f t="array" ref="M427">IFERROR(INDEX(Design!J$1:J$680,_Formatting!$J344),"")</f>
        <v/>
      </c>
      <c r="N427" s="467" t="str" cm="1">
        <f t="array" ref="N427">IFERROR(INDEX(Design!K$1:K$680,_Formatting!$J344),"")</f>
        <v/>
      </c>
      <c r="O427" s="467" t="str" cm="1">
        <f t="array" ref="O427">IFERROR(INDEX(Design!L$1:L$680,_Formatting!$J344),"")</f>
        <v/>
      </c>
      <c r="P427" s="467" t="str" cm="1">
        <f t="array" ref="P427">IFERROR(INDEX(Design!Q$1:Q$680,_Formatting!$J344),"")</f>
        <v/>
      </c>
    </row>
    <row r="428" spans="3:16" x14ac:dyDescent="0.25">
      <c r="C428" s="467" t="str" cm="1">
        <f t="array" ref="C428">IFERROR(INDEX(Design!B$1:B$680,_Formatting!$J345),"")</f>
        <v/>
      </c>
      <c r="D428" s="467" t="str" cm="1">
        <f t="array" ref="D428">IFERROR(INDEX(Design!C$1:C$680,_Formatting!$J345),"")</f>
        <v/>
      </c>
      <c r="E428" s="467" t="str" cm="1">
        <f t="array" ref="E428">IFERROR(INDEX(Design!D$1:D$680,_Formatting!$J345),"")</f>
        <v/>
      </c>
      <c r="F428" s="467"/>
      <c r="G428" s="482" t="str" cm="1">
        <f t="array" ref="G428">IFERROR(INDEX(Design!E$1:E$680,_Formatting!$J345),"")</f>
        <v/>
      </c>
      <c r="H428" s="467"/>
      <c r="I428" s="467" t="str" cm="1">
        <f t="array" ref="I428">IFERROR(INDEX(Design!F$1:F$680,_Formatting!$J345),"")</f>
        <v/>
      </c>
      <c r="J428" s="467" t="str" cm="1">
        <f t="array" ref="J428">IFERROR(INDEX(Design!G$1:G$680,_Formatting!$J345),"")</f>
        <v/>
      </c>
      <c r="K428" s="483" t="str" cm="1">
        <f t="array" ref="K428">IFERROR(INDEX(Design!H$1:H$680,_Formatting!$J345),"")</f>
        <v/>
      </c>
      <c r="L428" s="467" t="str" cm="1">
        <f t="array" ref="L428">IFERROR(INDEX(Design!I$1:I$680,_Formatting!$J345),"")</f>
        <v/>
      </c>
      <c r="M428" s="467" t="str" cm="1">
        <f t="array" ref="M428">IFERROR(INDEX(Design!J$1:J$680,_Formatting!$J345),"")</f>
        <v/>
      </c>
      <c r="N428" s="467" t="str" cm="1">
        <f t="array" ref="N428">IFERROR(INDEX(Design!K$1:K$680,_Formatting!$J345),"")</f>
        <v/>
      </c>
      <c r="O428" s="467" t="str" cm="1">
        <f t="array" ref="O428">IFERROR(INDEX(Design!L$1:L$680,_Formatting!$J345),"")</f>
        <v/>
      </c>
      <c r="P428" s="467" t="str" cm="1">
        <f t="array" ref="P428">IFERROR(INDEX(Design!Q$1:Q$680,_Formatting!$J345),"")</f>
        <v/>
      </c>
    </row>
    <row r="429" spans="3:16" x14ac:dyDescent="0.25">
      <c r="C429" s="467" t="str" cm="1">
        <f t="array" ref="C429">IFERROR(INDEX(Design!B$1:B$680,_Formatting!$J346),"")</f>
        <v/>
      </c>
      <c r="D429" s="467" t="str" cm="1">
        <f t="array" ref="D429">IFERROR(INDEX(Design!C$1:C$680,_Formatting!$J346),"")</f>
        <v/>
      </c>
      <c r="E429" s="467" t="str" cm="1">
        <f t="array" ref="E429">IFERROR(INDEX(Design!D$1:D$680,_Formatting!$J346),"")</f>
        <v/>
      </c>
      <c r="F429" s="467"/>
      <c r="G429" s="482" t="str" cm="1">
        <f t="array" ref="G429">IFERROR(INDEX(Design!E$1:E$680,_Formatting!$J346),"")</f>
        <v/>
      </c>
      <c r="H429" s="467"/>
      <c r="I429" s="467" t="str" cm="1">
        <f t="array" ref="I429">IFERROR(INDEX(Design!F$1:F$680,_Formatting!$J346),"")</f>
        <v/>
      </c>
      <c r="J429" s="467" t="str" cm="1">
        <f t="array" ref="J429">IFERROR(INDEX(Design!G$1:G$680,_Formatting!$J346),"")</f>
        <v/>
      </c>
      <c r="K429" s="483" t="str" cm="1">
        <f t="array" ref="K429">IFERROR(INDEX(Design!H$1:H$680,_Formatting!$J346),"")</f>
        <v/>
      </c>
      <c r="L429" s="467" t="str" cm="1">
        <f t="array" ref="L429">IFERROR(INDEX(Design!I$1:I$680,_Formatting!$J346),"")</f>
        <v/>
      </c>
      <c r="M429" s="467" t="str" cm="1">
        <f t="array" ref="M429">IFERROR(INDEX(Design!J$1:J$680,_Formatting!$J346),"")</f>
        <v/>
      </c>
      <c r="N429" s="467" t="str" cm="1">
        <f t="array" ref="N429">IFERROR(INDEX(Design!K$1:K$680,_Formatting!$J346),"")</f>
        <v/>
      </c>
      <c r="O429" s="467" t="str" cm="1">
        <f t="array" ref="O429">IFERROR(INDEX(Design!L$1:L$680,_Formatting!$J346),"")</f>
        <v/>
      </c>
      <c r="P429" s="467" t="str" cm="1">
        <f t="array" ref="P429">IFERROR(INDEX(Design!Q$1:Q$680,_Formatting!$J346),"")</f>
        <v/>
      </c>
    </row>
    <row r="430" spans="3:16" x14ac:dyDescent="0.25">
      <c r="C430" s="467" t="str" cm="1">
        <f t="array" ref="C430">IFERROR(INDEX(Design!B$1:B$680,_Formatting!$J347),"")</f>
        <v/>
      </c>
      <c r="D430" s="467" t="str" cm="1">
        <f t="array" ref="D430">IFERROR(INDEX(Design!C$1:C$680,_Formatting!$J347),"")</f>
        <v/>
      </c>
      <c r="E430" s="467" t="str" cm="1">
        <f t="array" ref="E430">IFERROR(INDEX(Design!D$1:D$680,_Formatting!$J347),"")</f>
        <v/>
      </c>
      <c r="F430" s="467"/>
      <c r="G430" s="482" t="str" cm="1">
        <f t="array" ref="G430">IFERROR(INDEX(Design!E$1:E$680,_Formatting!$J347),"")</f>
        <v/>
      </c>
      <c r="H430" s="467"/>
      <c r="I430" s="467" t="str" cm="1">
        <f t="array" ref="I430">IFERROR(INDEX(Design!F$1:F$680,_Formatting!$J347),"")</f>
        <v/>
      </c>
      <c r="J430" s="467" t="str" cm="1">
        <f t="array" ref="J430">IFERROR(INDEX(Design!G$1:G$680,_Formatting!$J347),"")</f>
        <v/>
      </c>
      <c r="K430" s="483" t="str" cm="1">
        <f t="array" ref="K430">IFERROR(INDEX(Design!H$1:H$680,_Formatting!$J347),"")</f>
        <v/>
      </c>
      <c r="L430" s="467" t="str" cm="1">
        <f t="array" ref="L430">IFERROR(INDEX(Design!I$1:I$680,_Formatting!$J347),"")</f>
        <v/>
      </c>
      <c r="M430" s="467" t="str" cm="1">
        <f t="array" ref="M430">IFERROR(INDEX(Design!J$1:J$680,_Formatting!$J347),"")</f>
        <v/>
      </c>
      <c r="N430" s="467" t="str" cm="1">
        <f t="array" ref="N430">IFERROR(INDEX(Design!K$1:K$680,_Formatting!$J347),"")</f>
        <v/>
      </c>
      <c r="O430" s="467" t="str" cm="1">
        <f t="array" ref="O430">IFERROR(INDEX(Design!L$1:L$680,_Formatting!$J347),"")</f>
        <v/>
      </c>
      <c r="P430" s="467" t="str" cm="1">
        <f t="array" ref="P430">IFERROR(INDEX(Design!Q$1:Q$680,_Formatting!$J347),"")</f>
        <v/>
      </c>
    </row>
    <row r="431" spans="3:16" x14ac:dyDescent="0.25">
      <c r="C431" s="467" t="str" cm="1">
        <f t="array" ref="C431">IFERROR(INDEX(Design!B$1:B$680,_Formatting!$J348),"")</f>
        <v/>
      </c>
      <c r="D431" s="467" t="str" cm="1">
        <f t="array" ref="D431">IFERROR(INDEX(Design!C$1:C$680,_Formatting!$J348),"")</f>
        <v/>
      </c>
      <c r="E431" s="467" t="str" cm="1">
        <f t="array" ref="E431">IFERROR(INDEX(Design!D$1:D$680,_Formatting!$J348),"")</f>
        <v/>
      </c>
      <c r="F431" s="467"/>
      <c r="G431" s="482" t="str" cm="1">
        <f t="array" ref="G431">IFERROR(INDEX(Design!E$1:E$680,_Formatting!$J348),"")</f>
        <v/>
      </c>
      <c r="H431" s="467"/>
      <c r="I431" s="467" t="str" cm="1">
        <f t="array" ref="I431">IFERROR(INDEX(Design!F$1:F$680,_Formatting!$J348),"")</f>
        <v/>
      </c>
      <c r="J431" s="467" t="str" cm="1">
        <f t="array" ref="J431">IFERROR(INDEX(Design!G$1:G$680,_Formatting!$J348),"")</f>
        <v/>
      </c>
      <c r="K431" s="483" t="str" cm="1">
        <f t="array" ref="K431">IFERROR(INDEX(Design!H$1:H$680,_Formatting!$J348),"")</f>
        <v/>
      </c>
      <c r="L431" s="467" t="str" cm="1">
        <f t="array" ref="L431">IFERROR(INDEX(Design!I$1:I$680,_Formatting!$J348),"")</f>
        <v/>
      </c>
      <c r="M431" s="467" t="str" cm="1">
        <f t="array" ref="M431">IFERROR(INDEX(Design!J$1:J$680,_Formatting!$J348),"")</f>
        <v/>
      </c>
      <c r="N431" s="467" t="str" cm="1">
        <f t="array" ref="N431">IFERROR(INDEX(Design!K$1:K$680,_Formatting!$J348),"")</f>
        <v/>
      </c>
      <c r="O431" s="467" t="str" cm="1">
        <f t="array" ref="O431">IFERROR(INDEX(Design!L$1:L$680,_Formatting!$J348),"")</f>
        <v/>
      </c>
      <c r="P431" s="467" t="str" cm="1">
        <f t="array" ref="P431">IFERROR(INDEX(Design!Q$1:Q$680,_Formatting!$J348),"")</f>
        <v/>
      </c>
    </row>
    <row r="432" spans="3:16" x14ac:dyDescent="0.25">
      <c r="C432" s="467" t="str" cm="1">
        <f t="array" ref="C432">IFERROR(INDEX(Design!B$1:B$680,_Formatting!$J349),"")</f>
        <v/>
      </c>
      <c r="D432" s="467" t="str" cm="1">
        <f t="array" ref="D432">IFERROR(INDEX(Design!C$1:C$680,_Formatting!$J349),"")</f>
        <v/>
      </c>
      <c r="E432" s="467" t="str" cm="1">
        <f t="array" ref="E432">IFERROR(INDEX(Design!D$1:D$680,_Formatting!$J349),"")</f>
        <v/>
      </c>
      <c r="F432" s="467"/>
      <c r="G432" s="482" t="str" cm="1">
        <f t="array" ref="G432">IFERROR(INDEX(Design!E$1:E$680,_Formatting!$J349),"")</f>
        <v/>
      </c>
      <c r="H432" s="467"/>
      <c r="I432" s="467" t="str" cm="1">
        <f t="array" ref="I432">IFERROR(INDEX(Design!F$1:F$680,_Formatting!$J349),"")</f>
        <v/>
      </c>
      <c r="J432" s="467" t="str" cm="1">
        <f t="array" ref="J432">IFERROR(INDEX(Design!G$1:G$680,_Formatting!$J349),"")</f>
        <v/>
      </c>
      <c r="K432" s="483" t="str" cm="1">
        <f t="array" ref="K432">IFERROR(INDEX(Design!H$1:H$680,_Formatting!$J349),"")</f>
        <v/>
      </c>
      <c r="L432" s="467" t="str" cm="1">
        <f t="array" ref="L432">IFERROR(INDEX(Design!I$1:I$680,_Formatting!$J349),"")</f>
        <v/>
      </c>
      <c r="M432" s="467" t="str" cm="1">
        <f t="array" ref="M432">IFERROR(INDEX(Design!J$1:J$680,_Formatting!$J349),"")</f>
        <v/>
      </c>
      <c r="N432" s="467" t="str" cm="1">
        <f t="array" ref="N432">IFERROR(INDEX(Design!K$1:K$680,_Formatting!$J349),"")</f>
        <v/>
      </c>
      <c r="O432" s="467" t="str" cm="1">
        <f t="array" ref="O432">IFERROR(INDEX(Design!L$1:L$680,_Formatting!$J349),"")</f>
        <v/>
      </c>
      <c r="P432" s="467" t="str" cm="1">
        <f t="array" ref="P432">IFERROR(INDEX(Design!Q$1:Q$680,_Formatting!$J349),"")</f>
        <v/>
      </c>
    </row>
    <row r="433" spans="3:16" x14ac:dyDescent="0.25">
      <c r="C433" s="467" t="str" cm="1">
        <f t="array" ref="C433">IFERROR(INDEX(Design!B$1:B$680,_Formatting!$J350),"")</f>
        <v/>
      </c>
      <c r="D433" s="467" t="str" cm="1">
        <f t="array" ref="D433">IFERROR(INDEX(Design!C$1:C$680,_Formatting!$J350),"")</f>
        <v/>
      </c>
      <c r="E433" s="467" t="str" cm="1">
        <f t="array" ref="E433">IFERROR(INDEX(Design!D$1:D$680,_Formatting!$J350),"")</f>
        <v/>
      </c>
      <c r="F433" s="467"/>
      <c r="G433" s="482" t="str" cm="1">
        <f t="array" ref="G433">IFERROR(INDEX(Design!E$1:E$680,_Formatting!$J350),"")</f>
        <v/>
      </c>
      <c r="H433" s="467"/>
      <c r="I433" s="467" t="str" cm="1">
        <f t="array" ref="I433">IFERROR(INDEX(Design!F$1:F$680,_Formatting!$J350),"")</f>
        <v/>
      </c>
      <c r="J433" s="467" t="str" cm="1">
        <f t="array" ref="J433">IFERROR(INDEX(Design!G$1:G$680,_Formatting!$J350),"")</f>
        <v/>
      </c>
      <c r="K433" s="483" t="str" cm="1">
        <f t="array" ref="K433">IFERROR(INDEX(Design!H$1:H$680,_Formatting!$J350),"")</f>
        <v/>
      </c>
      <c r="L433" s="467" t="str" cm="1">
        <f t="array" ref="L433">IFERROR(INDEX(Design!I$1:I$680,_Formatting!$J350),"")</f>
        <v/>
      </c>
      <c r="M433" s="467" t="str" cm="1">
        <f t="array" ref="M433">IFERROR(INDEX(Design!J$1:J$680,_Formatting!$J350),"")</f>
        <v/>
      </c>
      <c r="N433" s="467" t="str" cm="1">
        <f t="array" ref="N433">IFERROR(INDEX(Design!K$1:K$680,_Formatting!$J350),"")</f>
        <v/>
      </c>
      <c r="O433" s="467" t="str" cm="1">
        <f t="array" ref="O433">IFERROR(INDEX(Design!L$1:L$680,_Formatting!$J350),"")</f>
        <v/>
      </c>
      <c r="P433" s="467" t="str" cm="1">
        <f t="array" ref="P433">IFERROR(INDEX(Design!Q$1:Q$680,_Formatting!$J350),"")</f>
        <v/>
      </c>
    </row>
    <row r="434" spans="3:16" x14ac:dyDescent="0.25">
      <c r="C434" s="467" t="str" cm="1">
        <f t="array" ref="C434">IFERROR(INDEX(Design!B$1:B$680,_Formatting!$J351),"")</f>
        <v/>
      </c>
      <c r="D434" s="467" t="str" cm="1">
        <f t="array" ref="D434">IFERROR(INDEX(Design!C$1:C$680,_Formatting!$J351),"")</f>
        <v/>
      </c>
      <c r="E434" s="467" t="str" cm="1">
        <f t="array" ref="E434">IFERROR(INDEX(Design!D$1:D$680,_Formatting!$J351),"")</f>
        <v/>
      </c>
      <c r="F434" s="467"/>
      <c r="G434" s="482" t="str" cm="1">
        <f t="array" ref="G434">IFERROR(INDEX(Design!E$1:E$680,_Formatting!$J351),"")</f>
        <v/>
      </c>
      <c r="H434" s="467"/>
      <c r="I434" s="467" t="str" cm="1">
        <f t="array" ref="I434">IFERROR(INDEX(Design!F$1:F$680,_Formatting!$J351),"")</f>
        <v/>
      </c>
      <c r="J434" s="467" t="str" cm="1">
        <f t="array" ref="J434">IFERROR(INDEX(Design!G$1:G$680,_Formatting!$J351),"")</f>
        <v/>
      </c>
      <c r="K434" s="483" t="str" cm="1">
        <f t="array" ref="K434">IFERROR(INDEX(Design!H$1:H$680,_Formatting!$J351),"")</f>
        <v/>
      </c>
      <c r="L434" s="467" t="str" cm="1">
        <f t="array" ref="L434">IFERROR(INDEX(Design!I$1:I$680,_Formatting!$J351),"")</f>
        <v/>
      </c>
      <c r="M434" s="467" t="str" cm="1">
        <f t="array" ref="M434">IFERROR(INDEX(Design!J$1:J$680,_Formatting!$J351),"")</f>
        <v/>
      </c>
      <c r="N434" s="467" t="str" cm="1">
        <f t="array" ref="N434">IFERROR(INDEX(Design!K$1:K$680,_Formatting!$J351),"")</f>
        <v/>
      </c>
      <c r="O434" s="467" t="str" cm="1">
        <f t="array" ref="O434">IFERROR(INDEX(Design!L$1:L$680,_Formatting!$J351),"")</f>
        <v/>
      </c>
      <c r="P434" s="467" t="str" cm="1">
        <f t="array" ref="P434">IFERROR(INDEX(Design!Q$1:Q$680,_Formatting!$J351),"")</f>
        <v/>
      </c>
    </row>
    <row r="435" spans="3:16" x14ac:dyDescent="0.25">
      <c r="C435" s="467" t="str" cm="1">
        <f t="array" ref="C435">IFERROR(INDEX(Design!B$1:B$680,_Formatting!$J352),"")</f>
        <v/>
      </c>
      <c r="D435" s="467" t="str" cm="1">
        <f t="array" ref="D435">IFERROR(INDEX(Design!C$1:C$680,_Formatting!$J352),"")</f>
        <v/>
      </c>
      <c r="E435" s="467" t="str" cm="1">
        <f t="array" ref="E435">IFERROR(INDEX(Design!D$1:D$680,_Formatting!$J352),"")</f>
        <v/>
      </c>
      <c r="F435" s="467"/>
      <c r="G435" s="482" t="str" cm="1">
        <f t="array" ref="G435">IFERROR(INDEX(Design!E$1:E$680,_Formatting!$J352),"")</f>
        <v/>
      </c>
      <c r="H435" s="467"/>
      <c r="I435" s="467" t="str" cm="1">
        <f t="array" ref="I435">IFERROR(INDEX(Design!F$1:F$680,_Formatting!$J352),"")</f>
        <v/>
      </c>
      <c r="J435" s="467" t="str" cm="1">
        <f t="array" ref="J435">IFERROR(INDEX(Design!G$1:G$680,_Formatting!$J352),"")</f>
        <v/>
      </c>
      <c r="K435" s="483" t="str" cm="1">
        <f t="array" ref="K435">IFERROR(INDEX(Design!H$1:H$680,_Formatting!$J352),"")</f>
        <v/>
      </c>
      <c r="L435" s="467" t="str" cm="1">
        <f t="array" ref="L435">IFERROR(INDEX(Design!I$1:I$680,_Formatting!$J352),"")</f>
        <v/>
      </c>
      <c r="M435" s="467" t="str" cm="1">
        <f t="array" ref="M435">IFERROR(INDEX(Design!J$1:J$680,_Formatting!$J352),"")</f>
        <v/>
      </c>
      <c r="N435" s="467" t="str" cm="1">
        <f t="array" ref="N435">IFERROR(INDEX(Design!K$1:K$680,_Formatting!$J352),"")</f>
        <v/>
      </c>
      <c r="O435" s="467" t="str" cm="1">
        <f t="array" ref="O435">IFERROR(INDEX(Design!L$1:L$680,_Formatting!$J352),"")</f>
        <v/>
      </c>
      <c r="P435" s="467" t="str" cm="1">
        <f t="array" ref="P435">IFERROR(INDEX(Design!Q$1:Q$680,_Formatting!$J352),"")</f>
        <v/>
      </c>
    </row>
    <row r="436" spans="3:16" x14ac:dyDescent="0.25">
      <c r="C436" s="467" t="str" cm="1">
        <f t="array" ref="C436">IFERROR(INDEX(Design!B$1:B$680,_Formatting!$J353),"")</f>
        <v/>
      </c>
      <c r="D436" s="467" t="str" cm="1">
        <f t="array" ref="D436">IFERROR(INDEX(Design!C$1:C$680,_Formatting!$J353),"")</f>
        <v/>
      </c>
      <c r="E436" s="467" t="str" cm="1">
        <f t="array" ref="E436">IFERROR(INDEX(Design!D$1:D$680,_Formatting!$J353),"")</f>
        <v/>
      </c>
      <c r="F436" s="467"/>
      <c r="G436" s="482" t="str" cm="1">
        <f t="array" ref="G436">IFERROR(INDEX(Design!E$1:E$680,_Formatting!$J353),"")</f>
        <v/>
      </c>
      <c r="H436" s="467"/>
      <c r="I436" s="467" t="str" cm="1">
        <f t="array" ref="I436">IFERROR(INDEX(Design!F$1:F$680,_Formatting!$J353),"")</f>
        <v/>
      </c>
      <c r="J436" s="467" t="str" cm="1">
        <f t="array" ref="J436">IFERROR(INDEX(Design!G$1:G$680,_Formatting!$J353),"")</f>
        <v/>
      </c>
      <c r="K436" s="483" t="str" cm="1">
        <f t="array" ref="K436">IFERROR(INDEX(Design!H$1:H$680,_Formatting!$J353),"")</f>
        <v/>
      </c>
      <c r="L436" s="467" t="str" cm="1">
        <f t="array" ref="L436">IFERROR(INDEX(Design!I$1:I$680,_Formatting!$J353),"")</f>
        <v/>
      </c>
      <c r="M436" s="467" t="str" cm="1">
        <f t="array" ref="M436">IFERROR(INDEX(Design!J$1:J$680,_Formatting!$J353),"")</f>
        <v/>
      </c>
      <c r="N436" s="467" t="str" cm="1">
        <f t="array" ref="N436">IFERROR(INDEX(Design!K$1:K$680,_Formatting!$J353),"")</f>
        <v/>
      </c>
      <c r="O436" s="467" t="str" cm="1">
        <f t="array" ref="O436">IFERROR(INDEX(Design!L$1:L$680,_Formatting!$J353),"")</f>
        <v/>
      </c>
      <c r="P436" s="467" t="str" cm="1">
        <f t="array" ref="P436">IFERROR(INDEX(Design!Q$1:Q$680,_Formatting!$J353),"")</f>
        <v/>
      </c>
    </row>
    <row r="437" spans="3:16" x14ac:dyDescent="0.25">
      <c r="C437" s="467" t="str" cm="1">
        <f t="array" ref="C437">IFERROR(INDEX(Design!B$1:B$680,_Formatting!$J354),"")</f>
        <v/>
      </c>
      <c r="D437" s="467" t="str" cm="1">
        <f t="array" ref="D437">IFERROR(INDEX(Design!C$1:C$680,_Formatting!$J354),"")</f>
        <v/>
      </c>
      <c r="E437" s="467" t="str" cm="1">
        <f t="array" ref="E437">IFERROR(INDEX(Design!D$1:D$680,_Formatting!$J354),"")</f>
        <v/>
      </c>
      <c r="F437" s="467"/>
      <c r="G437" s="482" t="str" cm="1">
        <f t="array" ref="G437">IFERROR(INDEX(Design!E$1:E$680,_Formatting!$J354),"")</f>
        <v/>
      </c>
      <c r="H437" s="467"/>
      <c r="I437" s="467" t="str" cm="1">
        <f t="array" ref="I437">IFERROR(INDEX(Design!F$1:F$680,_Formatting!$J354),"")</f>
        <v/>
      </c>
      <c r="J437" s="467" t="str" cm="1">
        <f t="array" ref="J437">IFERROR(INDEX(Design!G$1:G$680,_Formatting!$J354),"")</f>
        <v/>
      </c>
      <c r="K437" s="483" t="str" cm="1">
        <f t="array" ref="K437">IFERROR(INDEX(Design!H$1:H$680,_Formatting!$J354),"")</f>
        <v/>
      </c>
      <c r="L437" s="467" t="str" cm="1">
        <f t="array" ref="L437">IFERROR(INDEX(Design!I$1:I$680,_Formatting!$J354),"")</f>
        <v/>
      </c>
      <c r="M437" s="467" t="str" cm="1">
        <f t="array" ref="M437">IFERROR(INDEX(Design!J$1:J$680,_Formatting!$J354),"")</f>
        <v/>
      </c>
      <c r="N437" s="467" t="str" cm="1">
        <f t="array" ref="N437">IFERROR(INDEX(Design!K$1:K$680,_Formatting!$J354),"")</f>
        <v/>
      </c>
      <c r="O437" s="467" t="str" cm="1">
        <f t="array" ref="O437">IFERROR(INDEX(Design!L$1:L$680,_Formatting!$J354),"")</f>
        <v/>
      </c>
      <c r="P437" s="467" t="str" cm="1">
        <f t="array" ref="P437">IFERROR(INDEX(Design!Q$1:Q$680,_Formatting!$J354),"")</f>
        <v/>
      </c>
    </row>
    <row r="438" spans="3:16" x14ac:dyDescent="0.25">
      <c r="C438" s="467" t="str" cm="1">
        <f t="array" ref="C438">IFERROR(INDEX(Design!B$1:B$680,_Formatting!$J355),"")</f>
        <v/>
      </c>
      <c r="D438" s="467" t="str" cm="1">
        <f t="array" ref="D438">IFERROR(INDEX(Design!C$1:C$680,_Formatting!$J355),"")</f>
        <v/>
      </c>
      <c r="E438" s="467" t="str" cm="1">
        <f t="array" ref="E438">IFERROR(INDEX(Design!D$1:D$680,_Formatting!$J355),"")</f>
        <v/>
      </c>
      <c r="F438" s="467"/>
      <c r="G438" s="482" t="str" cm="1">
        <f t="array" ref="G438">IFERROR(INDEX(Design!E$1:E$680,_Formatting!$J355),"")</f>
        <v/>
      </c>
      <c r="H438" s="467"/>
      <c r="I438" s="467" t="str" cm="1">
        <f t="array" ref="I438">IFERROR(INDEX(Design!F$1:F$680,_Formatting!$J355),"")</f>
        <v/>
      </c>
      <c r="J438" s="467" t="str" cm="1">
        <f t="array" ref="J438">IFERROR(INDEX(Design!G$1:G$680,_Formatting!$J355),"")</f>
        <v/>
      </c>
      <c r="K438" s="483" t="str" cm="1">
        <f t="array" ref="K438">IFERROR(INDEX(Design!H$1:H$680,_Formatting!$J355),"")</f>
        <v/>
      </c>
      <c r="L438" s="467" t="str" cm="1">
        <f t="array" ref="L438">IFERROR(INDEX(Design!I$1:I$680,_Formatting!$J355),"")</f>
        <v/>
      </c>
      <c r="M438" s="467" t="str" cm="1">
        <f t="array" ref="M438">IFERROR(INDEX(Design!J$1:J$680,_Formatting!$J355),"")</f>
        <v/>
      </c>
      <c r="N438" s="467" t="str" cm="1">
        <f t="array" ref="N438">IFERROR(INDEX(Design!K$1:K$680,_Formatting!$J355),"")</f>
        <v/>
      </c>
      <c r="O438" s="467" t="str" cm="1">
        <f t="array" ref="O438">IFERROR(INDEX(Design!L$1:L$680,_Formatting!$J355),"")</f>
        <v/>
      </c>
      <c r="P438" s="467" t="str" cm="1">
        <f t="array" ref="P438">IFERROR(INDEX(Design!Q$1:Q$680,_Formatting!$J355),"")</f>
        <v/>
      </c>
    </row>
    <row r="439" spans="3:16" x14ac:dyDescent="0.25">
      <c r="C439" s="467" t="str" cm="1">
        <f t="array" ref="C439">IFERROR(INDEX(Design!B$1:B$680,_Formatting!$J356),"")</f>
        <v/>
      </c>
      <c r="D439" s="467" t="str" cm="1">
        <f t="array" ref="D439">IFERROR(INDEX(Design!C$1:C$680,_Formatting!$J356),"")</f>
        <v/>
      </c>
      <c r="E439" s="467" t="str" cm="1">
        <f t="array" ref="E439">IFERROR(INDEX(Design!D$1:D$680,_Formatting!$J356),"")</f>
        <v/>
      </c>
      <c r="F439" s="467"/>
      <c r="G439" s="482" t="str" cm="1">
        <f t="array" ref="G439">IFERROR(INDEX(Design!E$1:E$680,_Formatting!$J356),"")</f>
        <v/>
      </c>
      <c r="H439" s="467"/>
      <c r="I439" s="467" t="str" cm="1">
        <f t="array" ref="I439">IFERROR(INDEX(Design!F$1:F$680,_Formatting!$J356),"")</f>
        <v/>
      </c>
      <c r="J439" s="467" t="str" cm="1">
        <f t="array" ref="J439">IFERROR(INDEX(Design!G$1:G$680,_Formatting!$J356),"")</f>
        <v/>
      </c>
      <c r="K439" s="483" t="str" cm="1">
        <f t="array" ref="K439">IFERROR(INDEX(Design!H$1:H$680,_Formatting!$J356),"")</f>
        <v/>
      </c>
      <c r="L439" s="467" t="str" cm="1">
        <f t="array" ref="L439">IFERROR(INDEX(Design!I$1:I$680,_Formatting!$J356),"")</f>
        <v/>
      </c>
      <c r="M439" s="467" t="str" cm="1">
        <f t="array" ref="M439">IFERROR(INDEX(Design!J$1:J$680,_Formatting!$J356),"")</f>
        <v/>
      </c>
      <c r="N439" s="467" t="str" cm="1">
        <f t="array" ref="N439">IFERROR(INDEX(Design!K$1:K$680,_Formatting!$J356),"")</f>
        <v/>
      </c>
      <c r="O439" s="467" t="str" cm="1">
        <f t="array" ref="O439">IFERROR(INDEX(Design!L$1:L$680,_Formatting!$J356),"")</f>
        <v/>
      </c>
      <c r="P439" s="467" t="str" cm="1">
        <f t="array" ref="P439">IFERROR(INDEX(Design!Q$1:Q$680,_Formatting!$J356),"")</f>
        <v/>
      </c>
    </row>
    <row r="440" spans="3:16" x14ac:dyDescent="0.25">
      <c r="C440" s="467" t="str" cm="1">
        <f t="array" ref="C440">IFERROR(INDEX(Design!B$1:B$680,_Formatting!$J357),"")</f>
        <v/>
      </c>
      <c r="D440" s="467" t="str" cm="1">
        <f t="array" ref="D440">IFERROR(INDEX(Design!C$1:C$680,_Formatting!$J357),"")</f>
        <v/>
      </c>
      <c r="E440" s="467" t="str" cm="1">
        <f t="array" ref="E440">IFERROR(INDEX(Design!D$1:D$680,_Formatting!$J357),"")</f>
        <v/>
      </c>
      <c r="F440" s="467"/>
      <c r="G440" s="482" t="str" cm="1">
        <f t="array" ref="G440">IFERROR(INDEX(Design!E$1:E$680,_Formatting!$J357),"")</f>
        <v/>
      </c>
      <c r="H440" s="467"/>
      <c r="I440" s="467" t="str" cm="1">
        <f t="array" ref="I440">IFERROR(INDEX(Design!F$1:F$680,_Formatting!$J357),"")</f>
        <v/>
      </c>
      <c r="J440" s="467" t="str" cm="1">
        <f t="array" ref="J440">IFERROR(INDEX(Design!G$1:G$680,_Formatting!$J357),"")</f>
        <v/>
      </c>
      <c r="K440" s="483" t="str" cm="1">
        <f t="array" ref="K440">IFERROR(INDEX(Design!H$1:H$680,_Formatting!$J357),"")</f>
        <v/>
      </c>
      <c r="L440" s="467" t="str" cm="1">
        <f t="array" ref="L440">IFERROR(INDEX(Design!I$1:I$680,_Formatting!$J357),"")</f>
        <v/>
      </c>
      <c r="M440" s="467" t="str" cm="1">
        <f t="array" ref="M440">IFERROR(INDEX(Design!J$1:J$680,_Formatting!$J357),"")</f>
        <v/>
      </c>
      <c r="N440" s="467" t="str" cm="1">
        <f t="array" ref="N440">IFERROR(INDEX(Design!K$1:K$680,_Formatting!$J357),"")</f>
        <v/>
      </c>
      <c r="O440" s="467" t="str" cm="1">
        <f t="array" ref="O440">IFERROR(INDEX(Design!L$1:L$680,_Formatting!$J357),"")</f>
        <v/>
      </c>
      <c r="P440" s="467" t="str" cm="1">
        <f t="array" ref="P440">IFERROR(INDEX(Design!Q$1:Q$680,_Formatting!$J357),"")</f>
        <v/>
      </c>
    </row>
    <row r="441" spans="3:16" x14ac:dyDescent="0.25">
      <c r="C441" s="467" t="str" cm="1">
        <f t="array" ref="C441">IFERROR(INDEX(Design!B$1:B$680,_Formatting!$J358),"")</f>
        <v/>
      </c>
      <c r="D441" s="467" t="str" cm="1">
        <f t="array" ref="D441">IFERROR(INDEX(Design!C$1:C$680,_Formatting!$J358),"")</f>
        <v/>
      </c>
      <c r="E441" s="467" t="str" cm="1">
        <f t="array" ref="E441">IFERROR(INDEX(Design!D$1:D$680,_Formatting!$J358),"")</f>
        <v/>
      </c>
      <c r="F441" s="467"/>
      <c r="G441" s="482" t="str" cm="1">
        <f t="array" ref="G441">IFERROR(INDEX(Design!E$1:E$680,_Formatting!$J358),"")</f>
        <v/>
      </c>
      <c r="H441" s="467"/>
      <c r="I441" s="467" t="str" cm="1">
        <f t="array" ref="I441">IFERROR(INDEX(Design!F$1:F$680,_Formatting!$J358),"")</f>
        <v/>
      </c>
      <c r="J441" s="467" t="str" cm="1">
        <f t="array" ref="J441">IFERROR(INDEX(Design!G$1:G$680,_Formatting!$J358),"")</f>
        <v/>
      </c>
      <c r="K441" s="483" t="str" cm="1">
        <f t="array" ref="K441">IFERROR(INDEX(Design!H$1:H$680,_Formatting!$J358),"")</f>
        <v/>
      </c>
      <c r="L441" s="467" t="str" cm="1">
        <f t="array" ref="L441">IFERROR(INDEX(Design!I$1:I$680,_Formatting!$J358),"")</f>
        <v/>
      </c>
      <c r="M441" s="467" t="str" cm="1">
        <f t="array" ref="M441">IFERROR(INDEX(Design!J$1:J$680,_Formatting!$J358),"")</f>
        <v/>
      </c>
      <c r="N441" s="467" t="str" cm="1">
        <f t="array" ref="N441">IFERROR(INDEX(Design!K$1:K$680,_Formatting!$J358),"")</f>
        <v/>
      </c>
      <c r="O441" s="467" t="str" cm="1">
        <f t="array" ref="O441">IFERROR(INDEX(Design!L$1:L$680,_Formatting!$J358),"")</f>
        <v/>
      </c>
      <c r="P441" s="467" t="str" cm="1">
        <f t="array" ref="P441">IFERROR(INDEX(Design!Q$1:Q$680,_Formatting!$J358),"")</f>
        <v/>
      </c>
    </row>
    <row r="442" spans="3:16" x14ac:dyDescent="0.25">
      <c r="C442" s="467" t="str" cm="1">
        <f t="array" ref="C442">IFERROR(INDEX(Design!B$1:B$680,_Formatting!$J359),"")</f>
        <v/>
      </c>
      <c r="D442" s="467" t="str" cm="1">
        <f t="array" ref="D442">IFERROR(INDEX(Design!C$1:C$680,_Formatting!$J359),"")</f>
        <v/>
      </c>
      <c r="E442" s="467" t="str" cm="1">
        <f t="array" ref="E442">IFERROR(INDEX(Design!D$1:D$680,_Formatting!$J359),"")</f>
        <v/>
      </c>
      <c r="F442" s="467"/>
      <c r="G442" s="482" t="str" cm="1">
        <f t="array" ref="G442">IFERROR(INDEX(Design!E$1:E$680,_Formatting!$J359),"")</f>
        <v/>
      </c>
      <c r="H442" s="467"/>
      <c r="I442" s="467" t="str" cm="1">
        <f t="array" ref="I442">IFERROR(INDEX(Design!F$1:F$680,_Formatting!$J359),"")</f>
        <v/>
      </c>
      <c r="J442" s="467" t="str" cm="1">
        <f t="array" ref="J442">IFERROR(INDEX(Design!G$1:G$680,_Formatting!$J359),"")</f>
        <v/>
      </c>
      <c r="K442" s="483" t="str" cm="1">
        <f t="array" ref="K442">IFERROR(INDEX(Design!H$1:H$680,_Formatting!$J359),"")</f>
        <v/>
      </c>
      <c r="L442" s="467" t="str" cm="1">
        <f t="array" ref="L442">IFERROR(INDEX(Design!I$1:I$680,_Formatting!$J359),"")</f>
        <v/>
      </c>
      <c r="M442" s="467" t="str" cm="1">
        <f t="array" ref="M442">IFERROR(INDEX(Design!J$1:J$680,_Formatting!$J359),"")</f>
        <v/>
      </c>
      <c r="N442" s="467" t="str" cm="1">
        <f t="array" ref="N442">IFERROR(INDEX(Design!K$1:K$680,_Formatting!$J359),"")</f>
        <v/>
      </c>
      <c r="O442" s="467" t="str" cm="1">
        <f t="array" ref="O442">IFERROR(INDEX(Design!L$1:L$680,_Formatting!$J359),"")</f>
        <v/>
      </c>
      <c r="P442" s="467" t="str" cm="1">
        <f t="array" ref="P442">IFERROR(INDEX(Design!Q$1:Q$680,_Formatting!$J359),"")</f>
        <v/>
      </c>
    </row>
    <row r="443" spans="3:16" x14ac:dyDescent="0.25">
      <c r="C443" s="467" t="str" cm="1">
        <f t="array" ref="C443">IFERROR(INDEX(Design!B$1:B$680,_Formatting!$J360),"")</f>
        <v/>
      </c>
      <c r="D443" s="467" t="str" cm="1">
        <f t="array" ref="D443">IFERROR(INDEX(Design!C$1:C$680,_Formatting!$J360),"")</f>
        <v/>
      </c>
      <c r="E443" s="467" t="str" cm="1">
        <f t="array" ref="E443">IFERROR(INDEX(Design!D$1:D$680,_Formatting!$J360),"")</f>
        <v/>
      </c>
      <c r="F443" s="467"/>
      <c r="G443" s="482" t="str" cm="1">
        <f t="array" ref="G443">IFERROR(INDEX(Design!E$1:E$680,_Formatting!$J360),"")</f>
        <v/>
      </c>
      <c r="H443" s="467"/>
      <c r="I443" s="467" t="str" cm="1">
        <f t="array" ref="I443">IFERROR(INDEX(Design!F$1:F$680,_Formatting!$J360),"")</f>
        <v/>
      </c>
      <c r="J443" s="467" t="str" cm="1">
        <f t="array" ref="J443">IFERROR(INDEX(Design!G$1:G$680,_Formatting!$J360),"")</f>
        <v/>
      </c>
      <c r="K443" s="483" t="str" cm="1">
        <f t="array" ref="K443">IFERROR(INDEX(Design!H$1:H$680,_Formatting!$J360),"")</f>
        <v/>
      </c>
      <c r="L443" s="467" t="str" cm="1">
        <f t="array" ref="L443">IFERROR(INDEX(Design!I$1:I$680,_Formatting!$J360),"")</f>
        <v/>
      </c>
      <c r="M443" s="467" t="str" cm="1">
        <f t="array" ref="M443">IFERROR(INDEX(Design!J$1:J$680,_Formatting!$J360),"")</f>
        <v/>
      </c>
      <c r="N443" s="467" t="str" cm="1">
        <f t="array" ref="N443">IFERROR(INDEX(Design!K$1:K$680,_Formatting!$J360),"")</f>
        <v/>
      </c>
      <c r="O443" s="467" t="str" cm="1">
        <f t="array" ref="O443">IFERROR(INDEX(Design!L$1:L$680,_Formatting!$J360),"")</f>
        <v/>
      </c>
      <c r="P443" s="467" t="str" cm="1">
        <f t="array" ref="P443">IFERROR(INDEX(Design!Q$1:Q$680,_Formatting!$J360),"")</f>
        <v/>
      </c>
    </row>
    <row r="444" spans="3:16" x14ac:dyDescent="0.25">
      <c r="C444" s="467" t="str" cm="1">
        <f t="array" ref="C444">IFERROR(INDEX(Design!B$1:B$680,_Formatting!$J361),"")</f>
        <v/>
      </c>
      <c r="D444" s="467" t="str" cm="1">
        <f t="array" ref="D444">IFERROR(INDEX(Design!C$1:C$680,_Formatting!$J361),"")</f>
        <v/>
      </c>
      <c r="E444" s="467" t="str" cm="1">
        <f t="array" ref="E444">IFERROR(INDEX(Design!D$1:D$680,_Formatting!$J361),"")</f>
        <v/>
      </c>
      <c r="F444" s="467"/>
      <c r="G444" s="482" t="str" cm="1">
        <f t="array" ref="G444">IFERROR(INDEX(Design!E$1:E$680,_Formatting!$J361),"")</f>
        <v/>
      </c>
      <c r="H444" s="467"/>
      <c r="I444" s="467" t="str" cm="1">
        <f t="array" ref="I444">IFERROR(INDEX(Design!F$1:F$680,_Formatting!$J361),"")</f>
        <v/>
      </c>
      <c r="J444" s="467" t="str" cm="1">
        <f t="array" ref="J444">IFERROR(INDEX(Design!G$1:G$680,_Formatting!$J361),"")</f>
        <v/>
      </c>
      <c r="K444" s="483" t="str" cm="1">
        <f t="array" ref="K444">IFERROR(INDEX(Design!H$1:H$680,_Formatting!$J361),"")</f>
        <v/>
      </c>
      <c r="L444" s="467" t="str" cm="1">
        <f t="array" ref="L444">IFERROR(INDEX(Design!I$1:I$680,_Formatting!$J361),"")</f>
        <v/>
      </c>
      <c r="M444" s="467" t="str" cm="1">
        <f t="array" ref="M444">IFERROR(INDEX(Design!J$1:J$680,_Formatting!$J361),"")</f>
        <v/>
      </c>
      <c r="N444" s="467" t="str" cm="1">
        <f t="array" ref="N444">IFERROR(INDEX(Design!K$1:K$680,_Formatting!$J361),"")</f>
        <v/>
      </c>
      <c r="O444" s="467" t="str" cm="1">
        <f t="array" ref="O444">IFERROR(INDEX(Design!L$1:L$680,_Formatting!$J361),"")</f>
        <v/>
      </c>
      <c r="P444" s="467" t="str" cm="1">
        <f t="array" ref="P444">IFERROR(INDEX(Design!Q$1:Q$680,_Formatting!$J361),"")</f>
        <v/>
      </c>
    </row>
    <row r="445" spans="3:16" x14ac:dyDescent="0.25">
      <c r="C445" s="467" t="str" cm="1">
        <f t="array" ref="C445">IFERROR(INDEX(Design!B$1:B$680,_Formatting!$J362),"")</f>
        <v/>
      </c>
      <c r="D445" s="467" t="str" cm="1">
        <f t="array" ref="D445">IFERROR(INDEX(Design!C$1:C$680,_Formatting!$J362),"")</f>
        <v/>
      </c>
      <c r="E445" s="467" t="str" cm="1">
        <f t="array" ref="E445">IFERROR(INDEX(Design!D$1:D$680,_Formatting!$J362),"")</f>
        <v/>
      </c>
      <c r="F445" s="467"/>
      <c r="G445" s="482" t="str" cm="1">
        <f t="array" ref="G445">IFERROR(INDEX(Design!E$1:E$680,_Formatting!$J362),"")</f>
        <v/>
      </c>
      <c r="H445" s="467"/>
      <c r="I445" s="467" t="str" cm="1">
        <f t="array" ref="I445">IFERROR(INDEX(Design!F$1:F$680,_Formatting!$J362),"")</f>
        <v/>
      </c>
      <c r="J445" s="467" t="str" cm="1">
        <f t="array" ref="J445">IFERROR(INDEX(Design!G$1:G$680,_Formatting!$J362),"")</f>
        <v/>
      </c>
      <c r="K445" s="483" t="str" cm="1">
        <f t="array" ref="K445">IFERROR(INDEX(Design!H$1:H$680,_Formatting!$J362),"")</f>
        <v/>
      </c>
      <c r="L445" s="467" t="str" cm="1">
        <f t="array" ref="L445">IFERROR(INDEX(Design!I$1:I$680,_Formatting!$J362),"")</f>
        <v/>
      </c>
      <c r="M445" s="467" t="str" cm="1">
        <f t="array" ref="M445">IFERROR(INDEX(Design!J$1:J$680,_Formatting!$J362),"")</f>
        <v/>
      </c>
      <c r="N445" s="467" t="str" cm="1">
        <f t="array" ref="N445">IFERROR(INDEX(Design!K$1:K$680,_Formatting!$J362),"")</f>
        <v/>
      </c>
      <c r="O445" s="467" t="str" cm="1">
        <f t="array" ref="O445">IFERROR(INDEX(Design!L$1:L$680,_Formatting!$J362),"")</f>
        <v/>
      </c>
      <c r="P445" s="467" t="str" cm="1">
        <f t="array" ref="P445">IFERROR(INDEX(Design!Q$1:Q$680,_Formatting!$J362),"")</f>
        <v/>
      </c>
    </row>
    <row r="446" spans="3:16" x14ac:dyDescent="0.25">
      <c r="C446" s="467" t="str" cm="1">
        <f t="array" ref="C446">IFERROR(INDEX(Design!B$1:B$680,_Formatting!$J363),"")</f>
        <v/>
      </c>
      <c r="D446" s="467" t="str" cm="1">
        <f t="array" ref="D446">IFERROR(INDEX(Design!C$1:C$680,_Formatting!$J363),"")</f>
        <v/>
      </c>
      <c r="E446" s="467" t="str" cm="1">
        <f t="array" ref="E446">IFERROR(INDEX(Design!D$1:D$680,_Formatting!$J363),"")</f>
        <v/>
      </c>
      <c r="F446" s="467"/>
      <c r="G446" s="482" t="str" cm="1">
        <f t="array" ref="G446">IFERROR(INDEX(Design!E$1:E$680,_Formatting!$J363),"")</f>
        <v/>
      </c>
      <c r="H446" s="467"/>
      <c r="I446" s="467" t="str" cm="1">
        <f t="array" ref="I446">IFERROR(INDEX(Design!F$1:F$680,_Formatting!$J363),"")</f>
        <v/>
      </c>
      <c r="J446" s="467" t="str" cm="1">
        <f t="array" ref="J446">IFERROR(INDEX(Design!G$1:G$680,_Formatting!$J363),"")</f>
        <v/>
      </c>
      <c r="K446" s="483" t="str" cm="1">
        <f t="array" ref="K446">IFERROR(INDEX(Design!H$1:H$680,_Formatting!$J363),"")</f>
        <v/>
      </c>
      <c r="L446" s="467" t="str" cm="1">
        <f t="array" ref="L446">IFERROR(INDEX(Design!I$1:I$680,_Formatting!$J363),"")</f>
        <v/>
      </c>
      <c r="M446" s="467" t="str" cm="1">
        <f t="array" ref="M446">IFERROR(INDEX(Design!J$1:J$680,_Formatting!$J363),"")</f>
        <v/>
      </c>
      <c r="N446" s="467" t="str" cm="1">
        <f t="array" ref="N446">IFERROR(INDEX(Design!K$1:K$680,_Formatting!$J363),"")</f>
        <v/>
      </c>
      <c r="O446" s="467" t="str" cm="1">
        <f t="array" ref="O446">IFERROR(INDEX(Design!L$1:L$680,_Formatting!$J363),"")</f>
        <v/>
      </c>
      <c r="P446" s="467" t="str" cm="1">
        <f t="array" ref="P446">IFERROR(INDEX(Design!Q$1:Q$680,_Formatting!$J363),"")</f>
        <v/>
      </c>
    </row>
    <row r="447" spans="3:16" x14ac:dyDescent="0.25">
      <c r="C447" s="467" t="str" cm="1">
        <f t="array" ref="C447">IFERROR(INDEX(Design!B$1:B$680,_Formatting!$J364),"")</f>
        <v/>
      </c>
      <c r="D447" s="467" t="str" cm="1">
        <f t="array" ref="D447">IFERROR(INDEX(Design!C$1:C$680,_Formatting!$J364),"")</f>
        <v/>
      </c>
      <c r="E447" s="467" t="str" cm="1">
        <f t="array" ref="E447">IFERROR(INDEX(Design!D$1:D$680,_Formatting!$J364),"")</f>
        <v/>
      </c>
      <c r="F447" s="467"/>
      <c r="G447" s="482" t="str" cm="1">
        <f t="array" ref="G447">IFERROR(INDEX(Design!E$1:E$680,_Formatting!$J364),"")</f>
        <v/>
      </c>
      <c r="H447" s="467"/>
      <c r="I447" s="467" t="str" cm="1">
        <f t="array" ref="I447">IFERROR(INDEX(Design!F$1:F$680,_Formatting!$J364),"")</f>
        <v/>
      </c>
      <c r="J447" s="467" t="str" cm="1">
        <f t="array" ref="J447">IFERROR(INDEX(Design!G$1:G$680,_Formatting!$J364),"")</f>
        <v/>
      </c>
      <c r="K447" s="483" t="str" cm="1">
        <f t="array" ref="K447">IFERROR(INDEX(Design!H$1:H$680,_Formatting!$J364),"")</f>
        <v/>
      </c>
      <c r="L447" s="467" t="str" cm="1">
        <f t="array" ref="L447">IFERROR(INDEX(Design!I$1:I$680,_Formatting!$J364),"")</f>
        <v/>
      </c>
      <c r="M447" s="467" t="str" cm="1">
        <f t="array" ref="M447">IFERROR(INDEX(Design!J$1:J$680,_Formatting!$J364),"")</f>
        <v/>
      </c>
      <c r="N447" s="467" t="str" cm="1">
        <f t="array" ref="N447">IFERROR(INDEX(Design!K$1:K$680,_Formatting!$J364),"")</f>
        <v/>
      </c>
      <c r="O447" s="467" t="str" cm="1">
        <f t="array" ref="O447">IFERROR(INDEX(Design!L$1:L$680,_Formatting!$J364),"")</f>
        <v/>
      </c>
      <c r="P447" s="467" t="str" cm="1">
        <f t="array" ref="P447">IFERROR(INDEX(Design!Q$1:Q$680,_Formatting!$J364),"")</f>
        <v/>
      </c>
    </row>
    <row r="448" spans="3:16" x14ac:dyDescent="0.25">
      <c r="C448" s="467" t="str" cm="1">
        <f t="array" ref="C448">IFERROR(INDEX(Design!B$1:B$680,_Formatting!$J365),"")</f>
        <v/>
      </c>
      <c r="D448" s="467" t="str" cm="1">
        <f t="array" ref="D448">IFERROR(INDEX(Design!C$1:C$680,_Formatting!$J365),"")</f>
        <v/>
      </c>
      <c r="E448" s="467" t="str" cm="1">
        <f t="array" ref="E448">IFERROR(INDEX(Design!D$1:D$680,_Formatting!$J365),"")</f>
        <v/>
      </c>
      <c r="F448" s="467"/>
      <c r="G448" s="482" t="str" cm="1">
        <f t="array" ref="G448">IFERROR(INDEX(Design!E$1:E$680,_Formatting!$J365),"")</f>
        <v/>
      </c>
      <c r="H448" s="467"/>
      <c r="I448" s="467" t="str" cm="1">
        <f t="array" ref="I448">IFERROR(INDEX(Design!F$1:F$680,_Formatting!$J365),"")</f>
        <v/>
      </c>
      <c r="J448" s="467" t="str" cm="1">
        <f t="array" ref="J448">IFERROR(INDEX(Design!G$1:G$680,_Formatting!$J365),"")</f>
        <v/>
      </c>
      <c r="K448" s="483" t="str" cm="1">
        <f t="array" ref="K448">IFERROR(INDEX(Design!H$1:H$680,_Formatting!$J365),"")</f>
        <v/>
      </c>
      <c r="L448" s="467" t="str" cm="1">
        <f t="array" ref="L448">IFERROR(INDEX(Design!I$1:I$680,_Formatting!$J365),"")</f>
        <v/>
      </c>
      <c r="M448" s="467" t="str" cm="1">
        <f t="array" ref="M448">IFERROR(INDEX(Design!J$1:J$680,_Formatting!$J365),"")</f>
        <v/>
      </c>
      <c r="N448" s="467" t="str" cm="1">
        <f t="array" ref="N448">IFERROR(INDEX(Design!K$1:K$680,_Formatting!$J365),"")</f>
        <v/>
      </c>
      <c r="O448" s="467" t="str" cm="1">
        <f t="array" ref="O448">IFERROR(INDEX(Design!L$1:L$680,_Formatting!$J365),"")</f>
        <v/>
      </c>
      <c r="P448" s="467" t="str" cm="1">
        <f t="array" ref="P448">IFERROR(INDEX(Design!Q$1:Q$680,_Formatting!$J365),"")</f>
        <v/>
      </c>
    </row>
    <row r="449" spans="3:16" x14ac:dyDescent="0.25">
      <c r="C449" s="467" t="str" cm="1">
        <f t="array" ref="C449">IFERROR(INDEX(Design!B$1:B$680,_Formatting!$J366),"")</f>
        <v/>
      </c>
      <c r="D449" s="467" t="str" cm="1">
        <f t="array" ref="D449">IFERROR(INDEX(Design!C$1:C$680,_Formatting!$J366),"")</f>
        <v/>
      </c>
      <c r="E449" s="467" t="str" cm="1">
        <f t="array" ref="E449">IFERROR(INDEX(Design!D$1:D$680,_Formatting!$J366),"")</f>
        <v/>
      </c>
      <c r="F449" s="467"/>
      <c r="G449" s="482" t="str" cm="1">
        <f t="array" ref="G449">IFERROR(INDEX(Design!E$1:E$680,_Formatting!$J366),"")</f>
        <v/>
      </c>
      <c r="H449" s="467"/>
      <c r="I449" s="467" t="str" cm="1">
        <f t="array" ref="I449">IFERROR(INDEX(Design!F$1:F$680,_Formatting!$J366),"")</f>
        <v/>
      </c>
      <c r="J449" s="467" t="str" cm="1">
        <f t="array" ref="J449">IFERROR(INDEX(Design!G$1:G$680,_Formatting!$J366),"")</f>
        <v/>
      </c>
      <c r="K449" s="483" t="str" cm="1">
        <f t="array" ref="K449">IFERROR(INDEX(Design!H$1:H$680,_Formatting!$J366),"")</f>
        <v/>
      </c>
      <c r="L449" s="467" t="str" cm="1">
        <f t="array" ref="L449">IFERROR(INDEX(Design!I$1:I$680,_Formatting!$J366),"")</f>
        <v/>
      </c>
      <c r="M449" s="467" t="str" cm="1">
        <f t="array" ref="M449">IFERROR(INDEX(Design!J$1:J$680,_Formatting!$J366),"")</f>
        <v/>
      </c>
      <c r="N449" s="467" t="str" cm="1">
        <f t="array" ref="N449">IFERROR(INDEX(Design!K$1:K$680,_Formatting!$J366),"")</f>
        <v/>
      </c>
      <c r="O449" s="467" t="str" cm="1">
        <f t="array" ref="O449">IFERROR(INDEX(Design!L$1:L$680,_Formatting!$J366),"")</f>
        <v/>
      </c>
      <c r="P449" s="467" t="str" cm="1">
        <f t="array" ref="P449">IFERROR(INDEX(Design!Q$1:Q$680,_Formatting!$J366),"")</f>
        <v/>
      </c>
    </row>
    <row r="450" spans="3:16" x14ac:dyDescent="0.25">
      <c r="C450" s="467" t="str" cm="1">
        <f t="array" ref="C450">IFERROR(INDEX(Design!B$1:B$680,_Formatting!$J367),"")</f>
        <v/>
      </c>
      <c r="D450" s="467" t="str" cm="1">
        <f t="array" ref="D450">IFERROR(INDEX(Design!C$1:C$680,_Formatting!$J367),"")</f>
        <v/>
      </c>
      <c r="E450" s="467" t="str" cm="1">
        <f t="array" ref="E450">IFERROR(INDEX(Design!D$1:D$680,_Formatting!$J367),"")</f>
        <v/>
      </c>
      <c r="F450" s="467"/>
      <c r="G450" s="482" t="str" cm="1">
        <f t="array" ref="G450">IFERROR(INDEX(Design!E$1:E$680,_Formatting!$J367),"")</f>
        <v/>
      </c>
      <c r="H450" s="467"/>
      <c r="I450" s="467" t="str" cm="1">
        <f t="array" ref="I450">IFERROR(INDEX(Design!F$1:F$680,_Formatting!$J367),"")</f>
        <v/>
      </c>
      <c r="J450" s="467" t="str" cm="1">
        <f t="array" ref="J450">IFERROR(INDEX(Design!G$1:G$680,_Formatting!$J367),"")</f>
        <v/>
      </c>
      <c r="K450" s="483" t="str" cm="1">
        <f t="array" ref="K450">IFERROR(INDEX(Design!H$1:H$680,_Formatting!$J367),"")</f>
        <v/>
      </c>
      <c r="L450" s="467" t="str" cm="1">
        <f t="array" ref="L450">IFERROR(INDEX(Design!I$1:I$680,_Formatting!$J367),"")</f>
        <v/>
      </c>
      <c r="M450" s="467" t="str" cm="1">
        <f t="array" ref="M450">IFERROR(INDEX(Design!J$1:J$680,_Formatting!$J367),"")</f>
        <v/>
      </c>
      <c r="N450" s="467" t="str" cm="1">
        <f t="array" ref="N450">IFERROR(INDEX(Design!K$1:K$680,_Formatting!$J367),"")</f>
        <v/>
      </c>
      <c r="O450" s="467" t="str" cm="1">
        <f t="array" ref="O450">IFERROR(INDEX(Design!L$1:L$680,_Formatting!$J367),"")</f>
        <v/>
      </c>
      <c r="P450" s="467" t="str" cm="1">
        <f t="array" ref="P450">IFERROR(INDEX(Design!Q$1:Q$680,_Formatting!$J367),"")</f>
        <v/>
      </c>
    </row>
    <row r="451" spans="3:16" x14ac:dyDescent="0.25">
      <c r="C451" s="467" t="str" cm="1">
        <f t="array" ref="C451">IFERROR(INDEX(Design!B$1:B$680,_Formatting!$J368),"")</f>
        <v/>
      </c>
      <c r="D451" s="467" t="str" cm="1">
        <f t="array" ref="D451">IFERROR(INDEX(Design!C$1:C$680,_Formatting!$J368),"")</f>
        <v/>
      </c>
      <c r="E451" s="467" t="str" cm="1">
        <f t="array" ref="E451">IFERROR(INDEX(Design!D$1:D$680,_Formatting!$J368),"")</f>
        <v/>
      </c>
      <c r="F451" s="467"/>
      <c r="G451" s="482" t="str" cm="1">
        <f t="array" ref="G451">IFERROR(INDEX(Design!E$1:E$680,_Formatting!$J368),"")</f>
        <v/>
      </c>
      <c r="H451" s="467"/>
      <c r="I451" s="467" t="str" cm="1">
        <f t="array" ref="I451">IFERROR(INDEX(Design!F$1:F$680,_Formatting!$J368),"")</f>
        <v/>
      </c>
      <c r="J451" s="467" t="str" cm="1">
        <f t="array" ref="J451">IFERROR(INDEX(Design!G$1:G$680,_Formatting!$J368),"")</f>
        <v/>
      </c>
      <c r="K451" s="483" t="str" cm="1">
        <f t="array" ref="K451">IFERROR(INDEX(Design!H$1:H$680,_Formatting!$J368),"")</f>
        <v/>
      </c>
      <c r="L451" s="467" t="str" cm="1">
        <f t="array" ref="L451">IFERROR(INDEX(Design!I$1:I$680,_Formatting!$J368),"")</f>
        <v/>
      </c>
      <c r="M451" s="467" t="str" cm="1">
        <f t="array" ref="M451">IFERROR(INDEX(Design!J$1:J$680,_Formatting!$J368),"")</f>
        <v/>
      </c>
      <c r="N451" s="467" t="str" cm="1">
        <f t="array" ref="N451">IFERROR(INDEX(Design!K$1:K$680,_Formatting!$J368),"")</f>
        <v/>
      </c>
      <c r="O451" s="467" t="str" cm="1">
        <f t="array" ref="O451">IFERROR(INDEX(Design!L$1:L$680,_Formatting!$J368),"")</f>
        <v/>
      </c>
      <c r="P451" s="467" t="str" cm="1">
        <f t="array" ref="P451">IFERROR(INDEX(Design!Q$1:Q$680,_Formatting!$J368),"")</f>
        <v/>
      </c>
    </row>
    <row r="452" spans="3:16" x14ac:dyDescent="0.25">
      <c r="C452" s="467" t="str" cm="1">
        <f t="array" ref="C452">IFERROR(INDEX(Design!B$1:B$680,_Formatting!$J369),"")</f>
        <v/>
      </c>
      <c r="D452" s="467" t="str" cm="1">
        <f t="array" ref="D452">IFERROR(INDEX(Design!C$1:C$680,_Formatting!$J369),"")</f>
        <v/>
      </c>
      <c r="E452" s="467" t="str" cm="1">
        <f t="array" ref="E452">IFERROR(INDEX(Design!D$1:D$680,_Formatting!$J369),"")</f>
        <v/>
      </c>
      <c r="F452" s="467"/>
      <c r="G452" s="482" t="str" cm="1">
        <f t="array" ref="G452">IFERROR(INDEX(Design!E$1:E$680,_Formatting!$J369),"")</f>
        <v/>
      </c>
      <c r="H452" s="467"/>
      <c r="I452" s="467" t="str" cm="1">
        <f t="array" ref="I452">IFERROR(INDEX(Design!F$1:F$680,_Formatting!$J369),"")</f>
        <v/>
      </c>
      <c r="J452" s="467" t="str" cm="1">
        <f t="array" ref="J452">IFERROR(INDEX(Design!G$1:G$680,_Formatting!$J369),"")</f>
        <v/>
      </c>
      <c r="K452" s="483" t="str" cm="1">
        <f t="array" ref="K452">IFERROR(INDEX(Design!H$1:H$680,_Formatting!$J369),"")</f>
        <v/>
      </c>
      <c r="L452" s="467" t="str" cm="1">
        <f t="array" ref="L452">IFERROR(INDEX(Design!I$1:I$680,_Formatting!$J369),"")</f>
        <v/>
      </c>
      <c r="M452" s="467" t="str" cm="1">
        <f t="array" ref="M452">IFERROR(INDEX(Design!J$1:J$680,_Formatting!$J369),"")</f>
        <v/>
      </c>
      <c r="N452" s="467" t="str" cm="1">
        <f t="array" ref="N452">IFERROR(INDEX(Design!K$1:K$680,_Formatting!$J369),"")</f>
        <v/>
      </c>
      <c r="O452" s="467" t="str" cm="1">
        <f t="array" ref="O452">IFERROR(INDEX(Design!L$1:L$680,_Formatting!$J369),"")</f>
        <v/>
      </c>
      <c r="P452" s="467" t="str" cm="1">
        <f t="array" ref="P452">IFERROR(INDEX(Design!Q$1:Q$680,_Formatting!$J369),"")</f>
        <v/>
      </c>
    </row>
    <row r="453" spans="3:16" x14ac:dyDescent="0.25">
      <c r="C453" s="467" t="str" cm="1">
        <f t="array" ref="C453">IFERROR(INDEX(Design!B$1:B$680,_Formatting!$J370),"")</f>
        <v/>
      </c>
      <c r="D453" s="467" t="str" cm="1">
        <f t="array" ref="D453">IFERROR(INDEX(Design!C$1:C$680,_Formatting!$J370),"")</f>
        <v/>
      </c>
      <c r="E453" s="467" t="str" cm="1">
        <f t="array" ref="E453">IFERROR(INDEX(Design!D$1:D$680,_Formatting!$J370),"")</f>
        <v/>
      </c>
      <c r="F453" s="467"/>
      <c r="G453" s="482" t="str" cm="1">
        <f t="array" ref="G453">IFERROR(INDEX(Design!E$1:E$680,_Formatting!$J370),"")</f>
        <v/>
      </c>
      <c r="H453" s="467"/>
      <c r="I453" s="467" t="str" cm="1">
        <f t="array" ref="I453">IFERROR(INDEX(Design!F$1:F$680,_Formatting!$J370),"")</f>
        <v/>
      </c>
      <c r="J453" s="467" t="str" cm="1">
        <f t="array" ref="J453">IFERROR(INDEX(Design!G$1:G$680,_Formatting!$J370),"")</f>
        <v/>
      </c>
      <c r="K453" s="483" t="str" cm="1">
        <f t="array" ref="K453">IFERROR(INDEX(Design!H$1:H$680,_Formatting!$J370),"")</f>
        <v/>
      </c>
      <c r="L453" s="467" t="str" cm="1">
        <f t="array" ref="L453">IFERROR(INDEX(Design!I$1:I$680,_Formatting!$J370),"")</f>
        <v/>
      </c>
      <c r="M453" s="467" t="str" cm="1">
        <f t="array" ref="M453">IFERROR(INDEX(Design!J$1:J$680,_Formatting!$J370),"")</f>
        <v/>
      </c>
      <c r="N453" s="467" t="str" cm="1">
        <f t="array" ref="N453">IFERROR(INDEX(Design!K$1:K$680,_Formatting!$J370),"")</f>
        <v/>
      </c>
      <c r="O453" s="467" t="str" cm="1">
        <f t="array" ref="O453">IFERROR(INDEX(Design!L$1:L$680,_Formatting!$J370),"")</f>
        <v/>
      </c>
      <c r="P453" s="467" t="str" cm="1">
        <f t="array" ref="P453">IFERROR(INDEX(Design!Q$1:Q$680,_Formatting!$J370),"")</f>
        <v/>
      </c>
    </row>
    <row r="454" spans="3:16" x14ac:dyDescent="0.25">
      <c r="C454" s="467" t="str" cm="1">
        <f t="array" ref="C454">IFERROR(INDEX(Design!B$1:B$680,_Formatting!$J371),"")</f>
        <v/>
      </c>
      <c r="D454" s="467" t="str" cm="1">
        <f t="array" ref="D454">IFERROR(INDEX(Design!C$1:C$680,_Formatting!$J371),"")</f>
        <v/>
      </c>
      <c r="E454" s="467" t="str" cm="1">
        <f t="array" ref="E454">IFERROR(INDEX(Design!D$1:D$680,_Formatting!$J371),"")</f>
        <v/>
      </c>
      <c r="F454" s="467"/>
      <c r="G454" s="482" t="str" cm="1">
        <f t="array" ref="G454">IFERROR(INDEX(Design!E$1:E$680,_Formatting!$J371),"")</f>
        <v/>
      </c>
      <c r="H454" s="467"/>
      <c r="I454" s="467" t="str" cm="1">
        <f t="array" ref="I454">IFERROR(INDEX(Design!F$1:F$680,_Formatting!$J371),"")</f>
        <v/>
      </c>
      <c r="J454" s="467" t="str" cm="1">
        <f t="array" ref="J454">IFERROR(INDEX(Design!G$1:G$680,_Formatting!$J371),"")</f>
        <v/>
      </c>
      <c r="K454" s="483" t="str" cm="1">
        <f t="array" ref="K454">IFERROR(INDEX(Design!H$1:H$680,_Formatting!$J371),"")</f>
        <v/>
      </c>
      <c r="L454" s="467" t="str" cm="1">
        <f t="array" ref="L454">IFERROR(INDEX(Design!I$1:I$680,_Formatting!$J371),"")</f>
        <v/>
      </c>
      <c r="M454" s="467" t="str" cm="1">
        <f t="array" ref="M454">IFERROR(INDEX(Design!J$1:J$680,_Formatting!$J371),"")</f>
        <v/>
      </c>
      <c r="N454" s="467" t="str" cm="1">
        <f t="array" ref="N454">IFERROR(INDEX(Design!K$1:K$680,_Formatting!$J371),"")</f>
        <v/>
      </c>
      <c r="O454" s="467" t="str" cm="1">
        <f t="array" ref="O454">IFERROR(INDEX(Design!L$1:L$680,_Formatting!$J371),"")</f>
        <v/>
      </c>
      <c r="P454" s="467" t="str" cm="1">
        <f t="array" ref="P454">IFERROR(INDEX(Design!Q$1:Q$680,_Formatting!$J371),"")</f>
        <v/>
      </c>
    </row>
    <row r="455" spans="3:16" x14ac:dyDescent="0.25">
      <c r="C455" s="467" t="str" cm="1">
        <f t="array" ref="C455">IFERROR(INDEX(Design!B$1:B$680,_Formatting!$J372),"")</f>
        <v/>
      </c>
      <c r="D455" s="467" t="str" cm="1">
        <f t="array" ref="D455">IFERROR(INDEX(Design!C$1:C$680,_Formatting!$J372),"")</f>
        <v/>
      </c>
      <c r="E455" s="467" t="str" cm="1">
        <f t="array" ref="E455">IFERROR(INDEX(Design!D$1:D$680,_Formatting!$J372),"")</f>
        <v/>
      </c>
      <c r="F455" s="467"/>
      <c r="G455" s="482" t="str" cm="1">
        <f t="array" ref="G455">IFERROR(INDEX(Design!E$1:E$680,_Formatting!$J372),"")</f>
        <v/>
      </c>
      <c r="H455" s="467"/>
      <c r="I455" s="467" t="str" cm="1">
        <f t="array" ref="I455">IFERROR(INDEX(Design!F$1:F$680,_Formatting!$J372),"")</f>
        <v/>
      </c>
      <c r="J455" s="467" t="str" cm="1">
        <f t="array" ref="J455">IFERROR(INDEX(Design!G$1:G$680,_Formatting!$J372),"")</f>
        <v/>
      </c>
      <c r="K455" s="483" t="str" cm="1">
        <f t="array" ref="K455">IFERROR(INDEX(Design!H$1:H$680,_Formatting!$J372),"")</f>
        <v/>
      </c>
      <c r="L455" s="467" t="str" cm="1">
        <f t="array" ref="L455">IFERROR(INDEX(Design!I$1:I$680,_Formatting!$J372),"")</f>
        <v/>
      </c>
      <c r="M455" s="467" t="str" cm="1">
        <f t="array" ref="M455">IFERROR(INDEX(Design!J$1:J$680,_Formatting!$J372),"")</f>
        <v/>
      </c>
      <c r="N455" s="467" t="str" cm="1">
        <f t="array" ref="N455">IFERROR(INDEX(Design!K$1:K$680,_Formatting!$J372),"")</f>
        <v/>
      </c>
      <c r="O455" s="467" t="str" cm="1">
        <f t="array" ref="O455">IFERROR(INDEX(Design!L$1:L$680,_Formatting!$J372),"")</f>
        <v/>
      </c>
      <c r="P455" s="467" t="str" cm="1">
        <f t="array" ref="P455">IFERROR(INDEX(Design!Q$1:Q$680,_Formatting!$J372),"")</f>
        <v/>
      </c>
    </row>
    <row r="456" spans="3:16" x14ac:dyDescent="0.25">
      <c r="C456" s="467" t="str" cm="1">
        <f t="array" ref="C456">IFERROR(INDEX(Design!B$1:B$680,_Formatting!$J373),"")</f>
        <v/>
      </c>
      <c r="D456" s="467" t="str" cm="1">
        <f t="array" ref="D456">IFERROR(INDEX(Design!C$1:C$680,_Formatting!$J373),"")</f>
        <v/>
      </c>
      <c r="E456" s="467" t="str" cm="1">
        <f t="array" ref="E456">IFERROR(INDEX(Design!D$1:D$680,_Formatting!$J373),"")</f>
        <v/>
      </c>
      <c r="F456" s="467"/>
      <c r="G456" s="482" t="str" cm="1">
        <f t="array" ref="G456">IFERROR(INDEX(Design!E$1:E$680,_Formatting!$J373),"")</f>
        <v/>
      </c>
      <c r="H456" s="467"/>
      <c r="I456" s="467" t="str" cm="1">
        <f t="array" ref="I456">IFERROR(INDEX(Design!F$1:F$680,_Formatting!$J373),"")</f>
        <v/>
      </c>
      <c r="J456" s="467" t="str" cm="1">
        <f t="array" ref="J456">IFERROR(INDEX(Design!G$1:G$680,_Formatting!$J373),"")</f>
        <v/>
      </c>
      <c r="K456" s="483" t="str" cm="1">
        <f t="array" ref="K456">IFERROR(INDEX(Design!H$1:H$680,_Formatting!$J373),"")</f>
        <v/>
      </c>
      <c r="L456" s="467" t="str" cm="1">
        <f t="array" ref="L456">IFERROR(INDEX(Design!I$1:I$680,_Formatting!$J373),"")</f>
        <v/>
      </c>
      <c r="M456" s="467" t="str" cm="1">
        <f t="array" ref="M456">IFERROR(INDEX(Design!J$1:J$680,_Formatting!$J373),"")</f>
        <v/>
      </c>
      <c r="N456" s="467" t="str" cm="1">
        <f t="array" ref="N456">IFERROR(INDEX(Design!K$1:K$680,_Formatting!$J373),"")</f>
        <v/>
      </c>
      <c r="O456" s="467" t="str" cm="1">
        <f t="array" ref="O456">IFERROR(INDEX(Design!L$1:L$680,_Formatting!$J373),"")</f>
        <v/>
      </c>
      <c r="P456" s="467" t="str" cm="1">
        <f t="array" ref="P456">IFERROR(INDEX(Design!Q$1:Q$680,_Formatting!$J373),"")</f>
        <v/>
      </c>
    </row>
    <row r="457" spans="3:16" x14ac:dyDescent="0.25">
      <c r="C457" s="467" t="str" cm="1">
        <f t="array" ref="C457">IFERROR(INDEX(Design!B$1:B$680,_Formatting!$J374),"")</f>
        <v/>
      </c>
      <c r="D457" s="467" t="str" cm="1">
        <f t="array" ref="D457">IFERROR(INDEX(Design!C$1:C$680,_Formatting!$J374),"")</f>
        <v/>
      </c>
      <c r="E457" s="467" t="str" cm="1">
        <f t="array" ref="E457">IFERROR(INDEX(Design!D$1:D$680,_Formatting!$J374),"")</f>
        <v/>
      </c>
      <c r="F457" s="467"/>
      <c r="G457" s="482" t="str" cm="1">
        <f t="array" ref="G457">IFERROR(INDEX(Design!E$1:E$680,_Formatting!$J374),"")</f>
        <v/>
      </c>
      <c r="H457" s="467"/>
      <c r="I457" s="467" t="str" cm="1">
        <f t="array" ref="I457">IFERROR(INDEX(Design!F$1:F$680,_Formatting!$J374),"")</f>
        <v/>
      </c>
      <c r="J457" s="467" t="str" cm="1">
        <f t="array" ref="J457">IFERROR(INDEX(Design!G$1:G$680,_Formatting!$J374),"")</f>
        <v/>
      </c>
      <c r="K457" s="483" t="str" cm="1">
        <f t="array" ref="K457">IFERROR(INDEX(Design!H$1:H$680,_Formatting!$J374),"")</f>
        <v/>
      </c>
      <c r="L457" s="467" t="str" cm="1">
        <f t="array" ref="L457">IFERROR(INDEX(Design!I$1:I$680,_Formatting!$J374),"")</f>
        <v/>
      </c>
      <c r="M457" s="467" t="str" cm="1">
        <f t="array" ref="M457">IFERROR(INDEX(Design!J$1:J$680,_Formatting!$J374),"")</f>
        <v/>
      </c>
      <c r="N457" s="467" t="str" cm="1">
        <f t="array" ref="N457">IFERROR(INDEX(Design!K$1:K$680,_Formatting!$J374),"")</f>
        <v/>
      </c>
      <c r="O457" s="467" t="str" cm="1">
        <f t="array" ref="O457">IFERROR(INDEX(Design!L$1:L$680,_Formatting!$J374),"")</f>
        <v/>
      </c>
      <c r="P457" s="467" t="str" cm="1">
        <f t="array" ref="P457">IFERROR(INDEX(Design!Q$1:Q$680,_Formatting!$J374),"")</f>
        <v/>
      </c>
    </row>
    <row r="458" spans="3:16" x14ac:dyDescent="0.25">
      <c r="C458" s="467" t="str" cm="1">
        <f t="array" ref="C458">IFERROR(INDEX(Design!B$1:B$680,_Formatting!$J375),"")</f>
        <v/>
      </c>
      <c r="D458" s="467" t="str" cm="1">
        <f t="array" ref="D458">IFERROR(INDEX(Design!C$1:C$680,_Formatting!$J375),"")</f>
        <v/>
      </c>
      <c r="E458" s="467" t="str" cm="1">
        <f t="array" ref="E458">IFERROR(INDEX(Design!D$1:D$680,_Formatting!$J375),"")</f>
        <v/>
      </c>
      <c r="F458" s="467"/>
      <c r="G458" s="482" t="str" cm="1">
        <f t="array" ref="G458">IFERROR(INDEX(Design!E$1:E$680,_Formatting!$J375),"")</f>
        <v/>
      </c>
      <c r="H458" s="467"/>
      <c r="I458" s="467" t="str" cm="1">
        <f t="array" ref="I458">IFERROR(INDEX(Design!F$1:F$680,_Formatting!$J375),"")</f>
        <v/>
      </c>
      <c r="J458" s="467" t="str" cm="1">
        <f t="array" ref="J458">IFERROR(INDEX(Design!G$1:G$680,_Formatting!$J375),"")</f>
        <v/>
      </c>
      <c r="K458" s="483" t="str" cm="1">
        <f t="array" ref="K458">IFERROR(INDEX(Design!H$1:H$680,_Formatting!$J375),"")</f>
        <v/>
      </c>
      <c r="L458" s="467" t="str" cm="1">
        <f t="array" ref="L458">IFERROR(INDEX(Design!I$1:I$680,_Formatting!$J375),"")</f>
        <v/>
      </c>
      <c r="M458" s="467" t="str" cm="1">
        <f t="array" ref="M458">IFERROR(INDEX(Design!J$1:J$680,_Formatting!$J375),"")</f>
        <v/>
      </c>
      <c r="N458" s="467" t="str" cm="1">
        <f t="array" ref="N458">IFERROR(INDEX(Design!K$1:K$680,_Formatting!$J375),"")</f>
        <v/>
      </c>
      <c r="O458" s="467" t="str" cm="1">
        <f t="array" ref="O458">IFERROR(INDEX(Design!L$1:L$680,_Formatting!$J375),"")</f>
        <v/>
      </c>
      <c r="P458" s="467" t="str" cm="1">
        <f t="array" ref="P458">IFERROR(INDEX(Design!Q$1:Q$680,_Formatting!$J375),"")</f>
        <v/>
      </c>
    </row>
    <row r="459" spans="3:16" x14ac:dyDescent="0.25">
      <c r="C459" s="467" t="str" cm="1">
        <f t="array" ref="C459">IFERROR(INDEX(Design!B$1:B$680,_Formatting!$J376),"")</f>
        <v/>
      </c>
      <c r="D459" s="467" t="str" cm="1">
        <f t="array" ref="D459">IFERROR(INDEX(Design!C$1:C$680,_Formatting!$J376),"")</f>
        <v/>
      </c>
      <c r="E459" s="467" t="str" cm="1">
        <f t="array" ref="E459">IFERROR(INDEX(Design!D$1:D$680,_Formatting!$J376),"")</f>
        <v/>
      </c>
      <c r="F459" s="467"/>
      <c r="G459" s="482" t="str" cm="1">
        <f t="array" ref="G459">IFERROR(INDEX(Design!E$1:E$680,_Formatting!$J376),"")</f>
        <v/>
      </c>
      <c r="H459" s="467"/>
      <c r="I459" s="467" t="str" cm="1">
        <f t="array" ref="I459">IFERROR(INDEX(Design!F$1:F$680,_Formatting!$J376),"")</f>
        <v/>
      </c>
      <c r="J459" s="467" t="str" cm="1">
        <f t="array" ref="J459">IFERROR(INDEX(Design!G$1:G$680,_Formatting!$J376),"")</f>
        <v/>
      </c>
      <c r="K459" s="483" t="str" cm="1">
        <f t="array" ref="K459">IFERROR(INDEX(Design!H$1:H$680,_Formatting!$J376),"")</f>
        <v/>
      </c>
      <c r="L459" s="467" t="str" cm="1">
        <f t="array" ref="L459">IFERROR(INDEX(Design!I$1:I$680,_Formatting!$J376),"")</f>
        <v/>
      </c>
      <c r="M459" s="467" t="str" cm="1">
        <f t="array" ref="M459">IFERROR(INDEX(Design!J$1:J$680,_Formatting!$J376),"")</f>
        <v/>
      </c>
      <c r="N459" s="467" t="str" cm="1">
        <f t="array" ref="N459">IFERROR(INDEX(Design!K$1:K$680,_Formatting!$J376),"")</f>
        <v/>
      </c>
      <c r="O459" s="467" t="str" cm="1">
        <f t="array" ref="O459">IFERROR(INDEX(Design!L$1:L$680,_Formatting!$J376),"")</f>
        <v/>
      </c>
      <c r="P459" s="467" t="str" cm="1">
        <f t="array" ref="P459">IFERROR(INDEX(Design!Q$1:Q$680,_Formatting!$J376),"")</f>
        <v/>
      </c>
    </row>
    <row r="460" spans="3:16" x14ac:dyDescent="0.25">
      <c r="C460" s="467" t="str" cm="1">
        <f t="array" ref="C460">IFERROR(INDEX(Design!B$1:B$680,_Formatting!$J377),"")</f>
        <v/>
      </c>
      <c r="D460" s="467" t="str" cm="1">
        <f t="array" ref="D460">IFERROR(INDEX(Design!C$1:C$680,_Formatting!$J377),"")</f>
        <v/>
      </c>
      <c r="E460" s="467" t="str" cm="1">
        <f t="array" ref="E460">IFERROR(INDEX(Design!D$1:D$680,_Formatting!$J377),"")</f>
        <v/>
      </c>
      <c r="F460" s="467"/>
      <c r="G460" s="482" t="str" cm="1">
        <f t="array" ref="G460">IFERROR(INDEX(Design!E$1:E$680,_Formatting!$J377),"")</f>
        <v/>
      </c>
      <c r="H460" s="467"/>
      <c r="I460" s="467" t="str" cm="1">
        <f t="array" ref="I460">IFERROR(INDEX(Design!F$1:F$680,_Formatting!$J377),"")</f>
        <v/>
      </c>
      <c r="J460" s="467" t="str" cm="1">
        <f t="array" ref="J460">IFERROR(INDEX(Design!G$1:G$680,_Formatting!$J377),"")</f>
        <v/>
      </c>
      <c r="K460" s="483" t="str" cm="1">
        <f t="array" ref="K460">IFERROR(INDEX(Design!H$1:H$680,_Formatting!$J377),"")</f>
        <v/>
      </c>
      <c r="L460" s="467" t="str" cm="1">
        <f t="array" ref="L460">IFERROR(INDEX(Design!I$1:I$680,_Formatting!$J377),"")</f>
        <v/>
      </c>
      <c r="M460" s="467" t="str" cm="1">
        <f t="array" ref="M460">IFERROR(INDEX(Design!J$1:J$680,_Formatting!$J377),"")</f>
        <v/>
      </c>
      <c r="N460" s="467" t="str" cm="1">
        <f t="array" ref="N460">IFERROR(INDEX(Design!K$1:K$680,_Formatting!$J377),"")</f>
        <v/>
      </c>
      <c r="O460" s="467" t="str" cm="1">
        <f t="array" ref="O460">IFERROR(INDEX(Design!L$1:L$680,_Formatting!$J377),"")</f>
        <v/>
      </c>
      <c r="P460" s="467" t="str" cm="1">
        <f t="array" ref="P460">IFERROR(INDEX(Design!Q$1:Q$680,_Formatting!$J377),"")</f>
        <v/>
      </c>
    </row>
    <row r="461" spans="3:16" x14ac:dyDescent="0.25">
      <c r="C461" s="467" t="str" cm="1">
        <f t="array" ref="C461">IFERROR(INDEX(Design!B$1:B$680,_Formatting!$J378),"")</f>
        <v/>
      </c>
      <c r="D461" s="467" t="str" cm="1">
        <f t="array" ref="D461">IFERROR(INDEX(Design!C$1:C$680,_Formatting!$J378),"")</f>
        <v/>
      </c>
      <c r="E461" s="467" t="str" cm="1">
        <f t="array" ref="E461">IFERROR(INDEX(Design!D$1:D$680,_Formatting!$J378),"")</f>
        <v/>
      </c>
      <c r="F461" s="467"/>
      <c r="G461" s="482" t="str" cm="1">
        <f t="array" ref="G461">IFERROR(INDEX(Design!E$1:E$680,_Formatting!$J378),"")</f>
        <v/>
      </c>
      <c r="H461" s="467"/>
      <c r="I461" s="467" t="str" cm="1">
        <f t="array" ref="I461">IFERROR(INDEX(Design!F$1:F$680,_Formatting!$J378),"")</f>
        <v/>
      </c>
      <c r="J461" s="467" t="str" cm="1">
        <f t="array" ref="J461">IFERROR(INDEX(Design!G$1:G$680,_Formatting!$J378),"")</f>
        <v/>
      </c>
      <c r="K461" s="483" t="str" cm="1">
        <f t="array" ref="K461">IFERROR(INDEX(Design!H$1:H$680,_Formatting!$J378),"")</f>
        <v/>
      </c>
      <c r="L461" s="467" t="str" cm="1">
        <f t="array" ref="L461">IFERROR(INDEX(Design!I$1:I$680,_Formatting!$J378),"")</f>
        <v/>
      </c>
      <c r="M461" s="467" t="str" cm="1">
        <f t="array" ref="M461">IFERROR(INDEX(Design!J$1:J$680,_Formatting!$J378),"")</f>
        <v/>
      </c>
      <c r="N461" s="467" t="str" cm="1">
        <f t="array" ref="N461">IFERROR(INDEX(Design!K$1:K$680,_Formatting!$J378),"")</f>
        <v/>
      </c>
      <c r="O461" s="467" t="str" cm="1">
        <f t="array" ref="O461">IFERROR(INDEX(Design!L$1:L$680,_Formatting!$J378),"")</f>
        <v/>
      </c>
      <c r="P461" s="467" t="str" cm="1">
        <f t="array" ref="P461">IFERROR(INDEX(Design!Q$1:Q$680,_Formatting!$J378),"")</f>
        <v/>
      </c>
    </row>
    <row r="462" spans="3:16" x14ac:dyDescent="0.25">
      <c r="C462" s="467" t="str" cm="1">
        <f t="array" ref="C462">IFERROR(INDEX(Design!B$1:B$680,_Formatting!$J379),"")</f>
        <v/>
      </c>
      <c r="D462" s="467" t="str" cm="1">
        <f t="array" ref="D462">IFERROR(INDEX(Design!C$1:C$680,_Formatting!$J379),"")</f>
        <v/>
      </c>
      <c r="E462" s="467" t="str" cm="1">
        <f t="array" ref="E462">IFERROR(INDEX(Design!D$1:D$680,_Formatting!$J379),"")</f>
        <v/>
      </c>
      <c r="F462" s="467"/>
      <c r="G462" s="482" t="str" cm="1">
        <f t="array" ref="G462">IFERROR(INDEX(Design!E$1:E$680,_Formatting!$J379),"")</f>
        <v/>
      </c>
      <c r="H462" s="467"/>
      <c r="I462" s="467" t="str" cm="1">
        <f t="array" ref="I462">IFERROR(INDEX(Design!F$1:F$680,_Formatting!$J379),"")</f>
        <v/>
      </c>
      <c r="J462" s="467" t="str" cm="1">
        <f t="array" ref="J462">IFERROR(INDEX(Design!G$1:G$680,_Formatting!$J379),"")</f>
        <v/>
      </c>
      <c r="K462" s="483" t="str" cm="1">
        <f t="array" ref="K462">IFERROR(INDEX(Design!H$1:H$680,_Formatting!$J379),"")</f>
        <v/>
      </c>
      <c r="L462" s="467" t="str" cm="1">
        <f t="array" ref="L462">IFERROR(INDEX(Design!I$1:I$680,_Formatting!$J379),"")</f>
        <v/>
      </c>
      <c r="M462" s="467" t="str" cm="1">
        <f t="array" ref="M462">IFERROR(INDEX(Design!J$1:J$680,_Formatting!$J379),"")</f>
        <v/>
      </c>
      <c r="N462" s="467" t="str" cm="1">
        <f t="array" ref="N462">IFERROR(INDEX(Design!K$1:K$680,_Formatting!$J379),"")</f>
        <v/>
      </c>
      <c r="O462" s="467" t="str" cm="1">
        <f t="array" ref="O462">IFERROR(INDEX(Design!L$1:L$680,_Formatting!$J379),"")</f>
        <v/>
      </c>
      <c r="P462" s="467" t="str" cm="1">
        <f t="array" ref="P462">IFERROR(INDEX(Design!Q$1:Q$680,_Formatting!$J379),"")</f>
        <v/>
      </c>
    </row>
    <row r="463" spans="3:16" x14ac:dyDescent="0.25">
      <c r="C463" s="467" t="str" cm="1">
        <f t="array" ref="C463">IFERROR(INDEX(Design!B$1:B$680,_Formatting!$J380),"")</f>
        <v/>
      </c>
      <c r="D463" s="467" t="str" cm="1">
        <f t="array" ref="D463">IFERROR(INDEX(Design!C$1:C$680,_Formatting!$J380),"")</f>
        <v/>
      </c>
      <c r="E463" s="467" t="str" cm="1">
        <f t="array" ref="E463">IFERROR(INDEX(Design!D$1:D$680,_Formatting!$J380),"")</f>
        <v/>
      </c>
      <c r="F463" s="467"/>
      <c r="G463" s="482" t="str" cm="1">
        <f t="array" ref="G463">IFERROR(INDEX(Design!E$1:E$680,_Formatting!$J380),"")</f>
        <v/>
      </c>
      <c r="H463" s="467"/>
      <c r="I463" s="467" t="str" cm="1">
        <f t="array" ref="I463">IFERROR(INDEX(Design!F$1:F$680,_Formatting!$J380),"")</f>
        <v/>
      </c>
      <c r="J463" s="467" t="str" cm="1">
        <f t="array" ref="J463">IFERROR(INDEX(Design!G$1:G$680,_Formatting!$J380),"")</f>
        <v/>
      </c>
      <c r="K463" s="483" t="str" cm="1">
        <f t="array" ref="K463">IFERROR(INDEX(Design!H$1:H$680,_Formatting!$J380),"")</f>
        <v/>
      </c>
      <c r="L463" s="467" t="str" cm="1">
        <f t="array" ref="L463">IFERROR(INDEX(Design!I$1:I$680,_Formatting!$J380),"")</f>
        <v/>
      </c>
      <c r="M463" s="467" t="str" cm="1">
        <f t="array" ref="M463">IFERROR(INDEX(Design!J$1:J$680,_Formatting!$J380),"")</f>
        <v/>
      </c>
      <c r="N463" s="467" t="str" cm="1">
        <f t="array" ref="N463">IFERROR(INDEX(Design!K$1:K$680,_Formatting!$J380),"")</f>
        <v/>
      </c>
      <c r="O463" s="467" t="str" cm="1">
        <f t="array" ref="O463">IFERROR(INDEX(Design!L$1:L$680,_Formatting!$J380),"")</f>
        <v/>
      </c>
      <c r="P463" s="467" t="str" cm="1">
        <f t="array" ref="P463">IFERROR(INDEX(Design!Q$1:Q$680,_Formatting!$J380),"")</f>
        <v/>
      </c>
    </row>
    <row r="464" spans="3:16" x14ac:dyDescent="0.25">
      <c r="C464" s="467" t="str" cm="1">
        <f t="array" ref="C464">IFERROR(INDEX(Design!B$1:B$680,_Formatting!$J381),"")</f>
        <v/>
      </c>
      <c r="D464" s="467" t="str" cm="1">
        <f t="array" ref="D464">IFERROR(INDEX(Design!C$1:C$680,_Formatting!$J381),"")</f>
        <v/>
      </c>
      <c r="E464" s="467" t="str" cm="1">
        <f t="array" ref="E464">IFERROR(INDEX(Design!D$1:D$680,_Formatting!$J381),"")</f>
        <v/>
      </c>
      <c r="F464" s="467"/>
      <c r="G464" s="482" t="str" cm="1">
        <f t="array" ref="G464">IFERROR(INDEX(Design!E$1:E$680,_Formatting!$J381),"")</f>
        <v/>
      </c>
      <c r="H464" s="467"/>
      <c r="I464" s="467" t="str" cm="1">
        <f t="array" ref="I464">IFERROR(INDEX(Design!F$1:F$680,_Formatting!$J381),"")</f>
        <v/>
      </c>
      <c r="J464" s="467" t="str" cm="1">
        <f t="array" ref="J464">IFERROR(INDEX(Design!G$1:G$680,_Formatting!$J381),"")</f>
        <v/>
      </c>
      <c r="K464" s="483" t="str" cm="1">
        <f t="array" ref="K464">IFERROR(INDEX(Design!H$1:H$680,_Formatting!$J381),"")</f>
        <v/>
      </c>
      <c r="L464" s="467" t="str" cm="1">
        <f t="array" ref="L464">IFERROR(INDEX(Design!I$1:I$680,_Formatting!$J381),"")</f>
        <v/>
      </c>
      <c r="M464" s="467" t="str" cm="1">
        <f t="array" ref="M464">IFERROR(INDEX(Design!J$1:J$680,_Formatting!$J381),"")</f>
        <v/>
      </c>
      <c r="N464" s="467" t="str" cm="1">
        <f t="array" ref="N464">IFERROR(INDEX(Design!K$1:K$680,_Formatting!$J381),"")</f>
        <v/>
      </c>
      <c r="O464" s="467" t="str" cm="1">
        <f t="array" ref="O464">IFERROR(INDEX(Design!L$1:L$680,_Formatting!$J381),"")</f>
        <v/>
      </c>
      <c r="P464" s="467" t="str" cm="1">
        <f t="array" ref="P464">IFERROR(INDEX(Design!Q$1:Q$680,_Formatting!$J381),"")</f>
        <v/>
      </c>
    </row>
    <row r="465" spans="3:16" x14ac:dyDescent="0.25">
      <c r="C465" s="467" t="str" cm="1">
        <f t="array" ref="C465">IFERROR(INDEX(Design!B$1:B$680,_Formatting!$J382),"")</f>
        <v/>
      </c>
      <c r="D465" s="467" t="str" cm="1">
        <f t="array" ref="D465">IFERROR(INDEX(Design!C$1:C$680,_Formatting!$J382),"")</f>
        <v/>
      </c>
      <c r="E465" s="467" t="str" cm="1">
        <f t="array" ref="E465">IFERROR(INDEX(Design!D$1:D$680,_Formatting!$J382),"")</f>
        <v/>
      </c>
      <c r="F465" s="467"/>
      <c r="G465" s="482" t="str" cm="1">
        <f t="array" ref="G465">IFERROR(INDEX(Design!E$1:E$680,_Formatting!$J382),"")</f>
        <v/>
      </c>
      <c r="H465" s="467"/>
      <c r="I465" s="467" t="str" cm="1">
        <f t="array" ref="I465">IFERROR(INDEX(Design!F$1:F$680,_Formatting!$J382),"")</f>
        <v/>
      </c>
      <c r="J465" s="467" t="str" cm="1">
        <f t="array" ref="J465">IFERROR(INDEX(Design!G$1:G$680,_Formatting!$J382),"")</f>
        <v/>
      </c>
      <c r="K465" s="483" t="str" cm="1">
        <f t="array" ref="K465">IFERROR(INDEX(Design!H$1:H$680,_Formatting!$J382),"")</f>
        <v/>
      </c>
      <c r="L465" s="467" t="str" cm="1">
        <f t="array" ref="L465">IFERROR(INDEX(Design!I$1:I$680,_Formatting!$J382),"")</f>
        <v/>
      </c>
      <c r="M465" s="467" t="str" cm="1">
        <f t="array" ref="M465">IFERROR(INDEX(Design!J$1:J$680,_Formatting!$J382),"")</f>
        <v/>
      </c>
      <c r="N465" s="467" t="str" cm="1">
        <f t="array" ref="N465">IFERROR(INDEX(Design!K$1:K$680,_Formatting!$J382),"")</f>
        <v/>
      </c>
      <c r="O465" s="467" t="str" cm="1">
        <f t="array" ref="O465">IFERROR(INDEX(Design!L$1:L$680,_Formatting!$J382),"")</f>
        <v/>
      </c>
      <c r="P465" s="467" t="str" cm="1">
        <f t="array" ref="P465">IFERROR(INDEX(Design!Q$1:Q$680,_Formatting!$J382),"")</f>
        <v/>
      </c>
    </row>
    <row r="466" spans="3:16" x14ac:dyDescent="0.25">
      <c r="C466" s="467" t="str" cm="1">
        <f t="array" ref="C466">IFERROR(INDEX(Design!B$1:B$680,_Formatting!$J383),"")</f>
        <v/>
      </c>
      <c r="D466" s="467" t="str" cm="1">
        <f t="array" ref="D466">IFERROR(INDEX(Design!C$1:C$680,_Formatting!$J383),"")</f>
        <v/>
      </c>
      <c r="E466" s="467" t="str" cm="1">
        <f t="array" ref="E466">IFERROR(INDEX(Design!D$1:D$680,_Formatting!$J383),"")</f>
        <v/>
      </c>
      <c r="F466" s="467"/>
      <c r="G466" s="482" t="str" cm="1">
        <f t="array" ref="G466">IFERROR(INDEX(Design!E$1:E$680,_Formatting!$J383),"")</f>
        <v/>
      </c>
      <c r="H466" s="467"/>
      <c r="I466" s="467" t="str" cm="1">
        <f t="array" ref="I466">IFERROR(INDEX(Design!F$1:F$680,_Formatting!$J383),"")</f>
        <v/>
      </c>
      <c r="J466" s="467" t="str" cm="1">
        <f t="array" ref="J466">IFERROR(INDEX(Design!G$1:G$680,_Formatting!$J383),"")</f>
        <v/>
      </c>
      <c r="K466" s="483" t="str" cm="1">
        <f t="array" ref="K466">IFERROR(INDEX(Design!H$1:H$680,_Formatting!$J383),"")</f>
        <v/>
      </c>
      <c r="L466" s="467" t="str" cm="1">
        <f t="array" ref="L466">IFERROR(INDEX(Design!I$1:I$680,_Formatting!$J383),"")</f>
        <v/>
      </c>
      <c r="M466" s="467" t="str" cm="1">
        <f t="array" ref="M466">IFERROR(INDEX(Design!J$1:J$680,_Formatting!$J383),"")</f>
        <v/>
      </c>
      <c r="N466" s="467" t="str" cm="1">
        <f t="array" ref="N466">IFERROR(INDEX(Design!K$1:K$680,_Formatting!$J383),"")</f>
        <v/>
      </c>
      <c r="O466" s="467" t="str" cm="1">
        <f t="array" ref="O466">IFERROR(INDEX(Design!L$1:L$680,_Formatting!$J383),"")</f>
        <v/>
      </c>
      <c r="P466" s="467" t="str" cm="1">
        <f t="array" ref="P466">IFERROR(INDEX(Design!Q$1:Q$680,_Formatting!$J383),"")</f>
        <v/>
      </c>
    </row>
    <row r="467" spans="3:16" x14ac:dyDescent="0.25">
      <c r="C467" s="467" t="str" cm="1">
        <f t="array" ref="C467">IFERROR(INDEX(Design!B$1:B$680,_Formatting!$J384),"")</f>
        <v/>
      </c>
      <c r="D467" s="467" t="str" cm="1">
        <f t="array" ref="D467">IFERROR(INDEX(Design!C$1:C$680,_Formatting!$J384),"")</f>
        <v/>
      </c>
      <c r="E467" s="467" t="str" cm="1">
        <f t="array" ref="E467">IFERROR(INDEX(Design!D$1:D$680,_Formatting!$J384),"")</f>
        <v/>
      </c>
      <c r="F467" s="467"/>
      <c r="G467" s="482" t="str" cm="1">
        <f t="array" ref="G467">IFERROR(INDEX(Design!E$1:E$680,_Formatting!$J384),"")</f>
        <v/>
      </c>
      <c r="H467" s="467"/>
      <c r="I467" s="467" t="str" cm="1">
        <f t="array" ref="I467">IFERROR(INDEX(Design!F$1:F$680,_Formatting!$J384),"")</f>
        <v/>
      </c>
      <c r="J467" s="467" t="str" cm="1">
        <f t="array" ref="J467">IFERROR(INDEX(Design!G$1:G$680,_Formatting!$J384),"")</f>
        <v/>
      </c>
      <c r="K467" s="483" t="str" cm="1">
        <f t="array" ref="K467">IFERROR(INDEX(Design!H$1:H$680,_Formatting!$J384),"")</f>
        <v/>
      </c>
      <c r="L467" s="467" t="str" cm="1">
        <f t="array" ref="L467">IFERROR(INDEX(Design!I$1:I$680,_Formatting!$J384),"")</f>
        <v/>
      </c>
      <c r="M467" s="467" t="str" cm="1">
        <f t="array" ref="M467">IFERROR(INDEX(Design!J$1:J$680,_Formatting!$J384),"")</f>
        <v/>
      </c>
      <c r="N467" s="467" t="str" cm="1">
        <f t="array" ref="N467">IFERROR(INDEX(Design!K$1:K$680,_Formatting!$J384),"")</f>
        <v/>
      </c>
      <c r="O467" s="467" t="str" cm="1">
        <f t="array" ref="O467">IFERROR(INDEX(Design!L$1:L$680,_Formatting!$J384),"")</f>
        <v/>
      </c>
      <c r="P467" s="467" t="str" cm="1">
        <f t="array" ref="P467">IFERROR(INDEX(Design!Q$1:Q$680,_Formatting!$J384),"")</f>
        <v/>
      </c>
    </row>
    <row r="468" spans="3:16" x14ac:dyDescent="0.25">
      <c r="C468" s="467" t="str" cm="1">
        <f t="array" ref="C468">IFERROR(INDEX(Design!B$1:B$680,_Formatting!$J385),"")</f>
        <v/>
      </c>
      <c r="D468" s="467" t="str" cm="1">
        <f t="array" ref="D468">IFERROR(INDEX(Design!C$1:C$680,_Formatting!$J385),"")</f>
        <v/>
      </c>
      <c r="E468" s="467" t="str" cm="1">
        <f t="array" ref="E468">IFERROR(INDEX(Design!D$1:D$680,_Formatting!$J385),"")</f>
        <v/>
      </c>
      <c r="F468" s="467"/>
      <c r="G468" s="482" t="str" cm="1">
        <f t="array" ref="G468">IFERROR(INDEX(Design!E$1:E$680,_Formatting!$J385),"")</f>
        <v/>
      </c>
      <c r="H468" s="467"/>
      <c r="I468" s="467" t="str" cm="1">
        <f t="array" ref="I468">IFERROR(INDEX(Design!F$1:F$680,_Formatting!$J385),"")</f>
        <v/>
      </c>
      <c r="J468" s="467" t="str" cm="1">
        <f t="array" ref="J468">IFERROR(INDEX(Design!G$1:G$680,_Formatting!$J385),"")</f>
        <v/>
      </c>
      <c r="K468" s="483" t="str" cm="1">
        <f t="array" ref="K468">IFERROR(INDEX(Design!H$1:H$680,_Formatting!$J385),"")</f>
        <v/>
      </c>
      <c r="L468" s="467" t="str" cm="1">
        <f t="array" ref="L468">IFERROR(INDEX(Design!I$1:I$680,_Formatting!$J385),"")</f>
        <v/>
      </c>
      <c r="M468" s="467" t="str" cm="1">
        <f t="array" ref="M468">IFERROR(INDEX(Design!J$1:J$680,_Formatting!$J385),"")</f>
        <v/>
      </c>
      <c r="N468" s="467" t="str" cm="1">
        <f t="array" ref="N468">IFERROR(INDEX(Design!K$1:K$680,_Formatting!$J385),"")</f>
        <v/>
      </c>
      <c r="O468" s="467" t="str" cm="1">
        <f t="array" ref="O468">IFERROR(INDEX(Design!L$1:L$680,_Formatting!$J385),"")</f>
        <v/>
      </c>
      <c r="P468" s="467" t="str" cm="1">
        <f t="array" ref="P468">IFERROR(INDEX(Design!Q$1:Q$680,_Formatting!$J385),"")</f>
        <v/>
      </c>
    </row>
    <row r="469" spans="3:16" x14ac:dyDescent="0.25">
      <c r="C469" s="467" t="str" cm="1">
        <f t="array" ref="C469">IFERROR(INDEX(Design!B$1:B$680,_Formatting!$J386),"")</f>
        <v/>
      </c>
      <c r="D469" s="467" t="str" cm="1">
        <f t="array" ref="D469">IFERROR(INDEX(Design!C$1:C$680,_Formatting!$J386),"")</f>
        <v/>
      </c>
      <c r="E469" s="467" t="str" cm="1">
        <f t="array" ref="E469">IFERROR(INDEX(Design!D$1:D$680,_Formatting!$J386),"")</f>
        <v/>
      </c>
      <c r="F469" s="467"/>
      <c r="G469" s="482" t="str" cm="1">
        <f t="array" ref="G469">IFERROR(INDEX(Design!E$1:E$680,_Formatting!$J386),"")</f>
        <v/>
      </c>
      <c r="H469" s="467"/>
      <c r="I469" s="467" t="str" cm="1">
        <f t="array" ref="I469">IFERROR(INDEX(Design!F$1:F$680,_Formatting!$J386),"")</f>
        <v/>
      </c>
      <c r="J469" s="467" t="str" cm="1">
        <f t="array" ref="J469">IFERROR(INDEX(Design!G$1:G$680,_Formatting!$J386),"")</f>
        <v/>
      </c>
      <c r="K469" s="483" t="str" cm="1">
        <f t="array" ref="K469">IFERROR(INDEX(Design!H$1:H$680,_Formatting!$J386),"")</f>
        <v/>
      </c>
      <c r="L469" s="467" t="str" cm="1">
        <f t="array" ref="L469">IFERROR(INDEX(Design!I$1:I$680,_Formatting!$J386),"")</f>
        <v/>
      </c>
      <c r="M469" s="467" t="str" cm="1">
        <f t="array" ref="M469">IFERROR(INDEX(Design!J$1:J$680,_Formatting!$J386),"")</f>
        <v/>
      </c>
      <c r="N469" s="467" t="str" cm="1">
        <f t="array" ref="N469">IFERROR(INDEX(Design!K$1:K$680,_Formatting!$J386),"")</f>
        <v/>
      </c>
      <c r="O469" s="467" t="str" cm="1">
        <f t="array" ref="O469">IFERROR(INDEX(Design!L$1:L$680,_Formatting!$J386),"")</f>
        <v/>
      </c>
      <c r="P469" s="467" t="str" cm="1">
        <f t="array" ref="P469">IFERROR(INDEX(Design!Q$1:Q$680,_Formatting!$J386),"")</f>
        <v/>
      </c>
    </row>
    <row r="470" spans="3:16" x14ac:dyDescent="0.25">
      <c r="C470" s="467" t="str" cm="1">
        <f t="array" ref="C470">IFERROR(INDEX(Design!B$1:B$680,_Formatting!$J387),"")</f>
        <v/>
      </c>
      <c r="D470" s="467" t="str" cm="1">
        <f t="array" ref="D470">IFERROR(INDEX(Design!C$1:C$680,_Formatting!$J387),"")</f>
        <v/>
      </c>
      <c r="E470" s="467" t="str" cm="1">
        <f t="array" ref="E470">IFERROR(INDEX(Design!D$1:D$680,_Formatting!$J387),"")</f>
        <v/>
      </c>
      <c r="F470" s="467"/>
      <c r="G470" s="482" t="str" cm="1">
        <f t="array" ref="G470">IFERROR(INDEX(Design!E$1:E$680,_Formatting!$J387),"")</f>
        <v/>
      </c>
      <c r="H470" s="467"/>
      <c r="I470" s="467" t="str" cm="1">
        <f t="array" ref="I470">IFERROR(INDEX(Design!F$1:F$680,_Formatting!$J387),"")</f>
        <v/>
      </c>
      <c r="J470" s="467" t="str" cm="1">
        <f t="array" ref="J470">IFERROR(INDEX(Design!G$1:G$680,_Formatting!$J387),"")</f>
        <v/>
      </c>
      <c r="K470" s="483" t="str" cm="1">
        <f t="array" ref="K470">IFERROR(INDEX(Design!H$1:H$680,_Formatting!$J387),"")</f>
        <v/>
      </c>
      <c r="L470" s="467" t="str" cm="1">
        <f t="array" ref="L470">IFERROR(INDEX(Design!I$1:I$680,_Formatting!$J387),"")</f>
        <v/>
      </c>
      <c r="M470" s="467" t="str" cm="1">
        <f t="array" ref="M470">IFERROR(INDEX(Design!J$1:J$680,_Formatting!$J387),"")</f>
        <v/>
      </c>
      <c r="N470" s="467" t="str" cm="1">
        <f t="array" ref="N470">IFERROR(INDEX(Design!K$1:K$680,_Formatting!$J387),"")</f>
        <v/>
      </c>
      <c r="O470" s="467" t="str" cm="1">
        <f t="array" ref="O470">IFERROR(INDEX(Design!L$1:L$680,_Formatting!$J387),"")</f>
        <v/>
      </c>
      <c r="P470" s="467" t="str" cm="1">
        <f t="array" ref="P470">IFERROR(INDEX(Design!Q$1:Q$680,_Formatting!$J387),"")</f>
        <v/>
      </c>
    </row>
    <row r="471" spans="3:16" x14ac:dyDescent="0.25">
      <c r="C471" s="467" t="str" cm="1">
        <f t="array" ref="C471">IFERROR(INDEX(Design!B$1:B$680,_Formatting!$J388),"")</f>
        <v/>
      </c>
      <c r="D471" s="467" t="str" cm="1">
        <f t="array" ref="D471">IFERROR(INDEX(Design!C$1:C$680,_Formatting!$J388),"")</f>
        <v/>
      </c>
      <c r="E471" s="467" t="str" cm="1">
        <f t="array" ref="E471">IFERROR(INDEX(Design!D$1:D$680,_Formatting!$J388),"")</f>
        <v/>
      </c>
      <c r="F471" s="467"/>
      <c r="G471" s="482" t="str" cm="1">
        <f t="array" ref="G471">IFERROR(INDEX(Design!E$1:E$680,_Formatting!$J388),"")</f>
        <v/>
      </c>
      <c r="H471" s="467"/>
      <c r="I471" s="467" t="str" cm="1">
        <f t="array" ref="I471">IFERROR(INDEX(Design!F$1:F$680,_Formatting!$J388),"")</f>
        <v/>
      </c>
      <c r="J471" s="467" t="str" cm="1">
        <f t="array" ref="J471">IFERROR(INDEX(Design!G$1:G$680,_Formatting!$J388),"")</f>
        <v/>
      </c>
      <c r="K471" s="483" t="str" cm="1">
        <f t="array" ref="K471">IFERROR(INDEX(Design!H$1:H$680,_Formatting!$J388),"")</f>
        <v/>
      </c>
      <c r="L471" s="467" t="str" cm="1">
        <f t="array" ref="L471">IFERROR(INDEX(Design!I$1:I$680,_Formatting!$J388),"")</f>
        <v/>
      </c>
      <c r="M471" s="467" t="str" cm="1">
        <f t="array" ref="M471">IFERROR(INDEX(Design!J$1:J$680,_Formatting!$J388),"")</f>
        <v/>
      </c>
      <c r="N471" s="467" t="str" cm="1">
        <f t="array" ref="N471">IFERROR(INDEX(Design!K$1:K$680,_Formatting!$J388),"")</f>
        <v/>
      </c>
      <c r="O471" s="467" t="str" cm="1">
        <f t="array" ref="O471">IFERROR(INDEX(Design!L$1:L$680,_Formatting!$J388),"")</f>
        <v/>
      </c>
      <c r="P471" s="467" t="str" cm="1">
        <f t="array" ref="P471">IFERROR(INDEX(Design!Q$1:Q$680,_Formatting!$J388),"")</f>
        <v/>
      </c>
    </row>
    <row r="472" spans="3:16" x14ac:dyDescent="0.25">
      <c r="C472" s="467" t="str" cm="1">
        <f t="array" ref="C472">IFERROR(INDEX(Design!B$1:B$680,_Formatting!$J389),"")</f>
        <v/>
      </c>
      <c r="D472" s="467" t="str" cm="1">
        <f t="array" ref="D472">IFERROR(INDEX(Design!C$1:C$680,_Formatting!$J389),"")</f>
        <v/>
      </c>
      <c r="E472" s="467" t="str" cm="1">
        <f t="array" ref="E472">IFERROR(INDEX(Design!D$1:D$680,_Formatting!$J389),"")</f>
        <v/>
      </c>
      <c r="F472" s="467"/>
      <c r="G472" s="482" t="str" cm="1">
        <f t="array" ref="G472">IFERROR(INDEX(Design!E$1:E$680,_Formatting!$J389),"")</f>
        <v/>
      </c>
      <c r="H472" s="467"/>
      <c r="I472" s="467" t="str" cm="1">
        <f t="array" ref="I472">IFERROR(INDEX(Design!F$1:F$680,_Formatting!$J389),"")</f>
        <v/>
      </c>
      <c r="J472" s="467" t="str" cm="1">
        <f t="array" ref="J472">IFERROR(INDEX(Design!G$1:G$680,_Formatting!$J389),"")</f>
        <v/>
      </c>
      <c r="K472" s="483" t="str" cm="1">
        <f t="array" ref="K472">IFERROR(INDEX(Design!H$1:H$680,_Formatting!$J389),"")</f>
        <v/>
      </c>
      <c r="L472" s="467" t="str" cm="1">
        <f t="array" ref="L472">IFERROR(INDEX(Design!I$1:I$680,_Formatting!$J389),"")</f>
        <v/>
      </c>
      <c r="M472" s="467" t="str" cm="1">
        <f t="array" ref="M472">IFERROR(INDEX(Design!J$1:J$680,_Formatting!$J389),"")</f>
        <v/>
      </c>
      <c r="N472" s="467" t="str" cm="1">
        <f t="array" ref="N472">IFERROR(INDEX(Design!K$1:K$680,_Formatting!$J389),"")</f>
        <v/>
      </c>
      <c r="O472" s="467" t="str" cm="1">
        <f t="array" ref="O472">IFERROR(INDEX(Design!L$1:L$680,_Formatting!$J389),"")</f>
        <v/>
      </c>
      <c r="P472" s="467" t="str" cm="1">
        <f t="array" ref="P472">IFERROR(INDEX(Design!Q$1:Q$680,_Formatting!$J389),"")</f>
        <v/>
      </c>
    </row>
    <row r="473" spans="3:16" x14ac:dyDescent="0.25">
      <c r="C473" s="467" t="str" cm="1">
        <f t="array" ref="C473">IFERROR(INDEX(Design!B$1:B$680,_Formatting!$J390),"")</f>
        <v/>
      </c>
      <c r="D473" s="467" t="str" cm="1">
        <f t="array" ref="D473">IFERROR(INDEX(Design!C$1:C$680,_Formatting!$J390),"")</f>
        <v/>
      </c>
      <c r="E473" s="467" t="str" cm="1">
        <f t="array" ref="E473">IFERROR(INDEX(Design!D$1:D$680,_Formatting!$J390),"")</f>
        <v/>
      </c>
      <c r="F473" s="467"/>
      <c r="G473" s="482" t="str" cm="1">
        <f t="array" ref="G473">IFERROR(INDEX(Design!E$1:E$680,_Formatting!$J390),"")</f>
        <v/>
      </c>
      <c r="H473" s="467"/>
      <c r="I473" s="467" t="str" cm="1">
        <f t="array" ref="I473">IFERROR(INDEX(Design!F$1:F$680,_Formatting!$J390),"")</f>
        <v/>
      </c>
      <c r="J473" s="467" t="str" cm="1">
        <f t="array" ref="J473">IFERROR(INDEX(Design!G$1:G$680,_Formatting!$J390),"")</f>
        <v/>
      </c>
      <c r="K473" s="483" t="str" cm="1">
        <f t="array" ref="K473">IFERROR(INDEX(Design!H$1:H$680,_Formatting!$J390),"")</f>
        <v/>
      </c>
      <c r="L473" s="467" t="str" cm="1">
        <f t="array" ref="L473">IFERROR(INDEX(Design!I$1:I$680,_Formatting!$J390),"")</f>
        <v/>
      </c>
      <c r="M473" s="467" t="str" cm="1">
        <f t="array" ref="M473">IFERROR(INDEX(Design!J$1:J$680,_Formatting!$J390),"")</f>
        <v/>
      </c>
      <c r="N473" s="467" t="str" cm="1">
        <f t="array" ref="N473">IFERROR(INDEX(Design!K$1:K$680,_Formatting!$J390),"")</f>
        <v/>
      </c>
      <c r="O473" s="467" t="str" cm="1">
        <f t="array" ref="O473">IFERROR(INDEX(Design!L$1:L$680,_Formatting!$J390),"")</f>
        <v/>
      </c>
      <c r="P473" s="467" t="str" cm="1">
        <f t="array" ref="P473">IFERROR(INDEX(Design!Q$1:Q$680,_Formatting!$J390),"")</f>
        <v/>
      </c>
    </row>
    <row r="474" spans="3:16" x14ac:dyDescent="0.25">
      <c r="C474" s="467" t="str" cm="1">
        <f t="array" ref="C474">IFERROR(INDEX(Design!B$1:B$680,_Formatting!$J391),"")</f>
        <v/>
      </c>
      <c r="D474" s="467" t="str" cm="1">
        <f t="array" ref="D474">IFERROR(INDEX(Design!C$1:C$680,_Formatting!$J391),"")</f>
        <v/>
      </c>
      <c r="E474" s="467" t="str" cm="1">
        <f t="array" ref="E474">IFERROR(INDEX(Design!D$1:D$680,_Formatting!$J391),"")</f>
        <v/>
      </c>
      <c r="F474" s="467"/>
      <c r="G474" s="482" t="str" cm="1">
        <f t="array" ref="G474">IFERROR(INDEX(Design!E$1:E$680,_Formatting!$J391),"")</f>
        <v/>
      </c>
      <c r="H474" s="467"/>
      <c r="I474" s="467" t="str" cm="1">
        <f t="array" ref="I474">IFERROR(INDEX(Design!F$1:F$680,_Formatting!$J391),"")</f>
        <v/>
      </c>
      <c r="J474" s="467" t="str" cm="1">
        <f t="array" ref="J474">IFERROR(INDEX(Design!G$1:G$680,_Formatting!$J391),"")</f>
        <v/>
      </c>
      <c r="K474" s="483" t="str" cm="1">
        <f t="array" ref="K474">IFERROR(INDEX(Design!H$1:H$680,_Formatting!$J391),"")</f>
        <v/>
      </c>
      <c r="L474" s="467" t="str" cm="1">
        <f t="array" ref="L474">IFERROR(INDEX(Design!I$1:I$680,_Formatting!$J391),"")</f>
        <v/>
      </c>
      <c r="M474" s="467" t="str" cm="1">
        <f t="array" ref="M474">IFERROR(INDEX(Design!J$1:J$680,_Formatting!$J391),"")</f>
        <v/>
      </c>
      <c r="N474" s="467" t="str" cm="1">
        <f t="array" ref="N474">IFERROR(INDEX(Design!K$1:K$680,_Formatting!$J391),"")</f>
        <v/>
      </c>
      <c r="O474" s="467" t="str" cm="1">
        <f t="array" ref="O474">IFERROR(INDEX(Design!L$1:L$680,_Formatting!$J391),"")</f>
        <v/>
      </c>
      <c r="P474" s="467" t="str" cm="1">
        <f t="array" ref="P474">IFERROR(INDEX(Design!Q$1:Q$680,_Formatting!$J391),"")</f>
        <v/>
      </c>
    </row>
    <row r="475" spans="3:16" x14ac:dyDescent="0.25">
      <c r="C475" s="467" t="str" cm="1">
        <f t="array" ref="C475">IFERROR(INDEX(Design!B$1:B$680,_Formatting!$J392),"")</f>
        <v/>
      </c>
      <c r="D475" s="467" t="str" cm="1">
        <f t="array" ref="D475">IFERROR(INDEX(Design!C$1:C$680,_Formatting!$J392),"")</f>
        <v/>
      </c>
      <c r="E475" s="467" t="str" cm="1">
        <f t="array" ref="E475">IFERROR(INDEX(Design!D$1:D$680,_Formatting!$J392),"")</f>
        <v/>
      </c>
      <c r="F475" s="467"/>
      <c r="G475" s="482" t="str" cm="1">
        <f t="array" ref="G475">IFERROR(INDEX(Design!E$1:E$680,_Formatting!$J392),"")</f>
        <v/>
      </c>
      <c r="H475" s="467"/>
      <c r="I475" s="467" t="str" cm="1">
        <f t="array" ref="I475">IFERROR(INDEX(Design!F$1:F$680,_Formatting!$J392),"")</f>
        <v/>
      </c>
      <c r="J475" s="467" t="str" cm="1">
        <f t="array" ref="J475">IFERROR(INDEX(Design!G$1:G$680,_Formatting!$J392),"")</f>
        <v/>
      </c>
      <c r="K475" s="483" t="str" cm="1">
        <f t="array" ref="K475">IFERROR(INDEX(Design!H$1:H$680,_Formatting!$J392),"")</f>
        <v/>
      </c>
      <c r="L475" s="467" t="str" cm="1">
        <f t="array" ref="L475">IFERROR(INDEX(Design!I$1:I$680,_Formatting!$J392),"")</f>
        <v/>
      </c>
      <c r="M475" s="467" t="str" cm="1">
        <f t="array" ref="M475">IFERROR(INDEX(Design!J$1:J$680,_Formatting!$J392),"")</f>
        <v/>
      </c>
      <c r="N475" s="467" t="str" cm="1">
        <f t="array" ref="N475">IFERROR(INDEX(Design!K$1:K$680,_Formatting!$J392),"")</f>
        <v/>
      </c>
      <c r="O475" s="467" t="str" cm="1">
        <f t="array" ref="O475">IFERROR(INDEX(Design!L$1:L$680,_Formatting!$J392),"")</f>
        <v/>
      </c>
      <c r="P475" s="467" t="str" cm="1">
        <f t="array" ref="P475">IFERROR(INDEX(Design!Q$1:Q$680,_Formatting!$J392),"")</f>
        <v/>
      </c>
    </row>
    <row r="476" spans="3:16" x14ac:dyDescent="0.25">
      <c r="C476" s="467" t="str" cm="1">
        <f t="array" ref="C476">IFERROR(INDEX(Design!B$1:B$680,_Formatting!$J393),"")</f>
        <v/>
      </c>
      <c r="D476" s="467" t="str" cm="1">
        <f t="array" ref="D476">IFERROR(INDEX(Design!C$1:C$680,_Formatting!$J393),"")</f>
        <v/>
      </c>
      <c r="E476" s="467" t="str" cm="1">
        <f t="array" ref="E476">IFERROR(INDEX(Design!D$1:D$680,_Formatting!$J393),"")</f>
        <v/>
      </c>
      <c r="F476" s="467"/>
      <c r="G476" s="482" t="str" cm="1">
        <f t="array" ref="G476">IFERROR(INDEX(Design!E$1:E$680,_Formatting!$J393),"")</f>
        <v/>
      </c>
      <c r="H476" s="467"/>
      <c r="I476" s="467" t="str" cm="1">
        <f t="array" ref="I476">IFERROR(INDEX(Design!F$1:F$680,_Formatting!$J393),"")</f>
        <v/>
      </c>
      <c r="J476" s="467" t="str" cm="1">
        <f t="array" ref="J476">IFERROR(INDEX(Design!G$1:G$680,_Formatting!$J393),"")</f>
        <v/>
      </c>
      <c r="K476" s="483" t="str" cm="1">
        <f t="array" ref="K476">IFERROR(INDEX(Design!H$1:H$680,_Formatting!$J393),"")</f>
        <v/>
      </c>
      <c r="L476" s="467" t="str" cm="1">
        <f t="array" ref="L476">IFERROR(INDEX(Design!I$1:I$680,_Formatting!$J393),"")</f>
        <v/>
      </c>
      <c r="M476" s="467" t="str" cm="1">
        <f t="array" ref="M476">IFERROR(INDEX(Design!J$1:J$680,_Formatting!$J393),"")</f>
        <v/>
      </c>
      <c r="N476" s="467" t="str" cm="1">
        <f t="array" ref="N476">IFERROR(INDEX(Design!K$1:K$680,_Formatting!$J393),"")</f>
        <v/>
      </c>
      <c r="O476" s="467" t="str" cm="1">
        <f t="array" ref="O476">IFERROR(INDEX(Design!L$1:L$680,_Formatting!$J393),"")</f>
        <v/>
      </c>
      <c r="P476" s="467" t="str" cm="1">
        <f t="array" ref="P476">IFERROR(INDEX(Design!Q$1:Q$680,_Formatting!$J393),"")</f>
        <v/>
      </c>
    </row>
    <row r="477" spans="3:16" x14ac:dyDescent="0.25">
      <c r="C477" s="467" t="str" cm="1">
        <f t="array" ref="C477">IFERROR(INDEX(Design!B$1:B$680,_Formatting!$J394),"")</f>
        <v/>
      </c>
      <c r="D477" s="467" t="str" cm="1">
        <f t="array" ref="D477">IFERROR(INDEX(Design!C$1:C$680,_Formatting!$J394),"")</f>
        <v/>
      </c>
      <c r="E477" s="467" t="str" cm="1">
        <f t="array" ref="E477">IFERROR(INDEX(Design!D$1:D$680,_Formatting!$J394),"")</f>
        <v/>
      </c>
      <c r="F477" s="467"/>
      <c r="G477" s="482" t="str" cm="1">
        <f t="array" ref="G477">IFERROR(INDEX(Design!E$1:E$680,_Formatting!$J394),"")</f>
        <v/>
      </c>
      <c r="H477" s="467"/>
      <c r="I477" s="467" t="str" cm="1">
        <f t="array" ref="I477">IFERROR(INDEX(Design!F$1:F$680,_Formatting!$J394),"")</f>
        <v/>
      </c>
      <c r="J477" s="467" t="str" cm="1">
        <f t="array" ref="J477">IFERROR(INDEX(Design!G$1:G$680,_Formatting!$J394),"")</f>
        <v/>
      </c>
      <c r="K477" s="483" t="str" cm="1">
        <f t="array" ref="K477">IFERROR(INDEX(Design!H$1:H$680,_Formatting!$J394),"")</f>
        <v/>
      </c>
      <c r="L477" s="467" t="str" cm="1">
        <f t="array" ref="L477">IFERROR(INDEX(Design!I$1:I$680,_Formatting!$J394),"")</f>
        <v/>
      </c>
      <c r="M477" s="467" t="str" cm="1">
        <f t="array" ref="M477">IFERROR(INDEX(Design!J$1:J$680,_Formatting!$J394),"")</f>
        <v/>
      </c>
      <c r="N477" s="467" t="str" cm="1">
        <f t="array" ref="N477">IFERROR(INDEX(Design!K$1:K$680,_Formatting!$J394),"")</f>
        <v/>
      </c>
      <c r="O477" s="467" t="str" cm="1">
        <f t="array" ref="O477">IFERROR(INDEX(Design!L$1:L$680,_Formatting!$J394),"")</f>
        <v/>
      </c>
      <c r="P477" s="467" t="str" cm="1">
        <f t="array" ref="P477">IFERROR(INDEX(Design!Q$1:Q$680,_Formatting!$J394),"")</f>
        <v/>
      </c>
    </row>
    <row r="478" spans="3:16" x14ac:dyDescent="0.25">
      <c r="C478" s="467" t="str" cm="1">
        <f t="array" ref="C478">IFERROR(INDEX(Design!B$1:B$680,_Formatting!$J395),"")</f>
        <v/>
      </c>
      <c r="D478" s="467" t="str" cm="1">
        <f t="array" ref="D478">IFERROR(INDEX(Design!C$1:C$680,_Formatting!$J395),"")</f>
        <v/>
      </c>
      <c r="E478" s="467" t="str" cm="1">
        <f t="array" ref="E478">IFERROR(INDEX(Design!D$1:D$680,_Formatting!$J395),"")</f>
        <v/>
      </c>
      <c r="F478" s="467"/>
      <c r="G478" s="482" t="str" cm="1">
        <f t="array" ref="G478">IFERROR(INDEX(Design!E$1:E$680,_Formatting!$J395),"")</f>
        <v/>
      </c>
      <c r="H478" s="467"/>
      <c r="I478" s="467" t="str" cm="1">
        <f t="array" ref="I478">IFERROR(INDEX(Design!F$1:F$680,_Formatting!$J395),"")</f>
        <v/>
      </c>
      <c r="J478" s="467" t="str" cm="1">
        <f t="array" ref="J478">IFERROR(INDEX(Design!G$1:G$680,_Formatting!$J395),"")</f>
        <v/>
      </c>
      <c r="K478" s="483" t="str" cm="1">
        <f t="array" ref="K478">IFERROR(INDEX(Design!H$1:H$680,_Formatting!$J395),"")</f>
        <v/>
      </c>
      <c r="L478" s="467" t="str" cm="1">
        <f t="array" ref="L478">IFERROR(INDEX(Design!I$1:I$680,_Formatting!$J395),"")</f>
        <v/>
      </c>
      <c r="M478" s="467" t="str" cm="1">
        <f t="array" ref="M478">IFERROR(INDEX(Design!J$1:J$680,_Formatting!$J395),"")</f>
        <v/>
      </c>
      <c r="N478" s="467" t="str" cm="1">
        <f t="array" ref="N478">IFERROR(INDEX(Design!K$1:K$680,_Formatting!$J395),"")</f>
        <v/>
      </c>
      <c r="O478" s="467" t="str" cm="1">
        <f t="array" ref="O478">IFERROR(INDEX(Design!L$1:L$680,_Formatting!$J395),"")</f>
        <v/>
      </c>
      <c r="P478" s="467" t="str" cm="1">
        <f t="array" ref="P478">IFERROR(INDEX(Design!Q$1:Q$680,_Formatting!$J395),"")</f>
        <v/>
      </c>
    </row>
    <row r="479" spans="3:16" x14ac:dyDescent="0.25">
      <c r="C479" s="467" t="str" cm="1">
        <f t="array" ref="C479">IFERROR(INDEX(Design!B$1:B$680,_Formatting!$J396),"")</f>
        <v/>
      </c>
      <c r="D479" s="467" t="str" cm="1">
        <f t="array" ref="D479">IFERROR(INDEX(Design!C$1:C$680,_Formatting!$J396),"")</f>
        <v/>
      </c>
      <c r="E479" s="467" t="str" cm="1">
        <f t="array" ref="E479">IFERROR(INDEX(Design!D$1:D$680,_Formatting!$J396),"")</f>
        <v/>
      </c>
      <c r="F479" s="467"/>
      <c r="G479" s="482" t="str" cm="1">
        <f t="array" ref="G479">IFERROR(INDEX(Design!E$1:E$680,_Formatting!$J396),"")</f>
        <v/>
      </c>
      <c r="H479" s="467"/>
      <c r="I479" s="467" t="str" cm="1">
        <f t="array" ref="I479">IFERROR(INDEX(Design!F$1:F$680,_Formatting!$J396),"")</f>
        <v/>
      </c>
      <c r="J479" s="467" t="str" cm="1">
        <f t="array" ref="J479">IFERROR(INDEX(Design!G$1:G$680,_Formatting!$J396),"")</f>
        <v/>
      </c>
      <c r="K479" s="483" t="str" cm="1">
        <f t="array" ref="K479">IFERROR(INDEX(Design!H$1:H$680,_Formatting!$J396),"")</f>
        <v/>
      </c>
      <c r="L479" s="467" t="str" cm="1">
        <f t="array" ref="L479">IFERROR(INDEX(Design!I$1:I$680,_Formatting!$J396),"")</f>
        <v/>
      </c>
      <c r="M479" s="467" t="str" cm="1">
        <f t="array" ref="M479">IFERROR(INDEX(Design!J$1:J$680,_Formatting!$J396),"")</f>
        <v/>
      </c>
      <c r="N479" s="467" t="str" cm="1">
        <f t="array" ref="N479">IFERROR(INDEX(Design!K$1:K$680,_Formatting!$J396),"")</f>
        <v/>
      </c>
      <c r="O479" s="467" t="str" cm="1">
        <f t="array" ref="O479">IFERROR(INDEX(Design!L$1:L$680,_Formatting!$J396),"")</f>
        <v/>
      </c>
      <c r="P479" s="467" t="str" cm="1">
        <f t="array" ref="P479">IFERROR(INDEX(Design!Q$1:Q$680,_Formatting!$J396),"")</f>
        <v/>
      </c>
    </row>
    <row r="480" spans="3:16" x14ac:dyDescent="0.25">
      <c r="C480" s="467" t="str" cm="1">
        <f t="array" ref="C480">IFERROR(INDEX(Design!B$1:B$680,_Formatting!$J397),"")</f>
        <v/>
      </c>
      <c r="D480" s="467" t="str" cm="1">
        <f t="array" ref="D480">IFERROR(INDEX(Design!C$1:C$680,_Formatting!$J397),"")</f>
        <v/>
      </c>
      <c r="E480" s="467" t="str" cm="1">
        <f t="array" ref="E480">IFERROR(INDEX(Design!D$1:D$680,_Formatting!$J397),"")</f>
        <v/>
      </c>
      <c r="F480" s="467"/>
      <c r="G480" s="482" t="str" cm="1">
        <f t="array" ref="G480">IFERROR(INDEX(Design!E$1:E$680,_Formatting!$J397),"")</f>
        <v/>
      </c>
      <c r="H480" s="467"/>
      <c r="I480" s="467" t="str" cm="1">
        <f t="array" ref="I480">IFERROR(INDEX(Design!F$1:F$680,_Formatting!$J397),"")</f>
        <v/>
      </c>
      <c r="J480" s="467" t="str" cm="1">
        <f t="array" ref="J480">IFERROR(INDEX(Design!G$1:G$680,_Formatting!$J397),"")</f>
        <v/>
      </c>
      <c r="K480" s="483" t="str" cm="1">
        <f t="array" ref="K480">IFERROR(INDEX(Design!H$1:H$680,_Formatting!$J397),"")</f>
        <v/>
      </c>
      <c r="L480" s="467" t="str" cm="1">
        <f t="array" ref="L480">IFERROR(INDEX(Design!I$1:I$680,_Formatting!$J397),"")</f>
        <v/>
      </c>
      <c r="M480" s="467" t="str" cm="1">
        <f t="array" ref="M480">IFERROR(INDEX(Design!J$1:J$680,_Formatting!$J397),"")</f>
        <v/>
      </c>
      <c r="N480" s="467" t="str" cm="1">
        <f t="array" ref="N480">IFERROR(INDEX(Design!K$1:K$680,_Formatting!$J397),"")</f>
        <v/>
      </c>
      <c r="O480" s="467" t="str" cm="1">
        <f t="array" ref="O480">IFERROR(INDEX(Design!L$1:L$680,_Formatting!$J397),"")</f>
        <v/>
      </c>
      <c r="P480" s="467" t="str" cm="1">
        <f t="array" ref="P480">IFERROR(INDEX(Design!Q$1:Q$680,_Formatting!$J397),"")</f>
        <v/>
      </c>
    </row>
    <row r="481" spans="3:16" x14ac:dyDescent="0.25">
      <c r="C481" s="467" t="str" cm="1">
        <f t="array" ref="C481">IFERROR(INDEX(Design!B$1:B$680,_Formatting!$J398),"")</f>
        <v/>
      </c>
      <c r="D481" s="467" t="str" cm="1">
        <f t="array" ref="D481">IFERROR(INDEX(Design!C$1:C$680,_Formatting!$J398),"")</f>
        <v/>
      </c>
      <c r="E481" s="467" t="str" cm="1">
        <f t="array" ref="E481">IFERROR(INDEX(Design!D$1:D$680,_Formatting!$J398),"")</f>
        <v/>
      </c>
      <c r="F481" s="467"/>
      <c r="G481" s="482" t="str" cm="1">
        <f t="array" ref="G481">IFERROR(INDEX(Design!E$1:E$680,_Formatting!$J398),"")</f>
        <v/>
      </c>
      <c r="H481" s="467"/>
      <c r="I481" s="467" t="str" cm="1">
        <f t="array" ref="I481">IFERROR(INDEX(Design!F$1:F$680,_Formatting!$J398),"")</f>
        <v/>
      </c>
      <c r="J481" s="467" t="str" cm="1">
        <f t="array" ref="J481">IFERROR(INDEX(Design!G$1:G$680,_Formatting!$J398),"")</f>
        <v/>
      </c>
      <c r="K481" s="483" t="str" cm="1">
        <f t="array" ref="K481">IFERROR(INDEX(Design!H$1:H$680,_Formatting!$J398),"")</f>
        <v/>
      </c>
      <c r="L481" s="467" t="str" cm="1">
        <f t="array" ref="L481">IFERROR(INDEX(Design!I$1:I$680,_Formatting!$J398),"")</f>
        <v/>
      </c>
      <c r="M481" s="467" t="str" cm="1">
        <f t="array" ref="M481">IFERROR(INDEX(Design!J$1:J$680,_Formatting!$J398),"")</f>
        <v/>
      </c>
      <c r="N481" s="467" t="str" cm="1">
        <f t="array" ref="N481">IFERROR(INDEX(Design!K$1:K$680,_Formatting!$J398),"")</f>
        <v/>
      </c>
      <c r="O481" s="467" t="str" cm="1">
        <f t="array" ref="O481">IFERROR(INDEX(Design!L$1:L$680,_Formatting!$J398),"")</f>
        <v/>
      </c>
      <c r="P481" s="467" t="str" cm="1">
        <f t="array" ref="P481">IFERROR(INDEX(Design!Q$1:Q$680,_Formatting!$J398),"")</f>
        <v/>
      </c>
    </row>
    <row r="482" spans="3:16" x14ac:dyDescent="0.25">
      <c r="C482" s="467" t="str" cm="1">
        <f t="array" ref="C482">IFERROR(INDEX(Design!B$1:B$680,_Formatting!$J399),"")</f>
        <v/>
      </c>
      <c r="D482" s="467" t="str" cm="1">
        <f t="array" ref="D482">IFERROR(INDEX(Design!C$1:C$680,_Formatting!$J399),"")</f>
        <v/>
      </c>
      <c r="E482" s="467" t="str" cm="1">
        <f t="array" ref="E482">IFERROR(INDEX(Design!D$1:D$680,_Formatting!$J399),"")</f>
        <v/>
      </c>
      <c r="F482" s="467"/>
      <c r="G482" s="482" t="str" cm="1">
        <f t="array" ref="G482">IFERROR(INDEX(Design!E$1:E$680,_Formatting!$J399),"")</f>
        <v/>
      </c>
      <c r="H482" s="467"/>
      <c r="I482" s="467" t="str" cm="1">
        <f t="array" ref="I482">IFERROR(INDEX(Design!F$1:F$680,_Formatting!$J399),"")</f>
        <v/>
      </c>
      <c r="J482" s="467" t="str" cm="1">
        <f t="array" ref="J482">IFERROR(INDEX(Design!G$1:G$680,_Formatting!$J399),"")</f>
        <v/>
      </c>
      <c r="K482" s="483" t="str" cm="1">
        <f t="array" ref="K482">IFERROR(INDEX(Design!H$1:H$680,_Formatting!$J399),"")</f>
        <v/>
      </c>
      <c r="L482" s="467" t="str" cm="1">
        <f t="array" ref="L482">IFERROR(INDEX(Design!I$1:I$680,_Formatting!$J399),"")</f>
        <v/>
      </c>
      <c r="M482" s="467" t="str" cm="1">
        <f t="array" ref="M482">IFERROR(INDEX(Design!J$1:J$680,_Formatting!$J399),"")</f>
        <v/>
      </c>
      <c r="N482" s="467" t="str" cm="1">
        <f t="array" ref="N482">IFERROR(INDEX(Design!K$1:K$680,_Formatting!$J399),"")</f>
        <v/>
      </c>
      <c r="O482" s="467" t="str" cm="1">
        <f t="array" ref="O482">IFERROR(INDEX(Design!L$1:L$680,_Formatting!$J399),"")</f>
        <v/>
      </c>
      <c r="P482" s="467" t="str" cm="1">
        <f t="array" ref="P482">IFERROR(INDEX(Design!Q$1:Q$680,_Formatting!$J399),"")</f>
        <v/>
      </c>
    </row>
    <row r="483" spans="3:16" x14ac:dyDescent="0.25">
      <c r="C483" s="467" t="str" cm="1">
        <f t="array" ref="C483">IFERROR(INDEX(Design!B$1:B$680,_Formatting!$J400),"")</f>
        <v/>
      </c>
      <c r="D483" s="467" t="str" cm="1">
        <f t="array" ref="D483">IFERROR(INDEX(Design!C$1:C$680,_Formatting!$J400),"")</f>
        <v/>
      </c>
      <c r="E483" s="467" t="str" cm="1">
        <f t="array" ref="E483">IFERROR(INDEX(Design!D$1:D$680,_Formatting!$J400),"")</f>
        <v/>
      </c>
      <c r="F483" s="467"/>
      <c r="G483" s="482" t="str" cm="1">
        <f t="array" ref="G483">IFERROR(INDEX(Design!E$1:E$680,_Formatting!$J400),"")</f>
        <v/>
      </c>
      <c r="H483" s="467"/>
      <c r="I483" s="467" t="str" cm="1">
        <f t="array" ref="I483">IFERROR(INDEX(Design!F$1:F$680,_Formatting!$J400),"")</f>
        <v/>
      </c>
      <c r="J483" s="467" t="str" cm="1">
        <f t="array" ref="J483">IFERROR(INDEX(Design!G$1:G$680,_Formatting!$J400),"")</f>
        <v/>
      </c>
      <c r="K483" s="483" t="str" cm="1">
        <f t="array" ref="K483">IFERROR(INDEX(Design!H$1:H$680,_Formatting!$J400),"")</f>
        <v/>
      </c>
      <c r="L483" s="467" t="str" cm="1">
        <f t="array" ref="L483">IFERROR(INDEX(Design!I$1:I$680,_Formatting!$J400),"")</f>
        <v/>
      </c>
      <c r="M483" s="467" t="str" cm="1">
        <f t="array" ref="M483">IFERROR(INDEX(Design!J$1:J$680,_Formatting!$J400),"")</f>
        <v/>
      </c>
      <c r="N483" s="467" t="str" cm="1">
        <f t="array" ref="N483">IFERROR(INDEX(Design!K$1:K$680,_Formatting!$J400),"")</f>
        <v/>
      </c>
      <c r="O483" s="467" t="str" cm="1">
        <f t="array" ref="O483">IFERROR(INDEX(Design!L$1:L$680,_Formatting!$J400),"")</f>
        <v/>
      </c>
      <c r="P483" s="467" t="str" cm="1">
        <f t="array" ref="P483">IFERROR(INDEX(Design!Q$1:Q$680,_Formatting!$J400),"")</f>
        <v/>
      </c>
    </row>
    <row r="484" spans="3:16" x14ac:dyDescent="0.25">
      <c r="C484" s="467" t="str" cm="1">
        <f t="array" ref="C484">IFERROR(INDEX(Design!B$1:B$680,_Formatting!$J401),"")</f>
        <v/>
      </c>
      <c r="D484" s="467" t="str" cm="1">
        <f t="array" ref="D484">IFERROR(INDEX(Design!C$1:C$680,_Formatting!$J401),"")</f>
        <v/>
      </c>
      <c r="E484" s="467" t="str" cm="1">
        <f t="array" ref="E484">IFERROR(INDEX(Design!D$1:D$680,_Formatting!$J401),"")</f>
        <v/>
      </c>
      <c r="F484" s="467"/>
      <c r="G484" s="482" t="str" cm="1">
        <f t="array" ref="G484">IFERROR(INDEX(Design!E$1:E$680,_Formatting!$J401),"")</f>
        <v/>
      </c>
      <c r="H484" s="467"/>
      <c r="I484" s="467" t="str" cm="1">
        <f t="array" ref="I484">IFERROR(INDEX(Design!F$1:F$680,_Formatting!$J401),"")</f>
        <v/>
      </c>
      <c r="J484" s="467" t="str" cm="1">
        <f t="array" ref="J484">IFERROR(INDEX(Design!G$1:G$680,_Formatting!$J401),"")</f>
        <v/>
      </c>
      <c r="K484" s="483" t="str" cm="1">
        <f t="array" ref="K484">IFERROR(INDEX(Design!H$1:H$680,_Formatting!$J401),"")</f>
        <v/>
      </c>
      <c r="L484" s="467" t="str" cm="1">
        <f t="array" ref="L484">IFERROR(INDEX(Design!I$1:I$680,_Formatting!$J401),"")</f>
        <v/>
      </c>
      <c r="M484" s="467" t="str" cm="1">
        <f t="array" ref="M484">IFERROR(INDEX(Design!J$1:J$680,_Formatting!$J401),"")</f>
        <v/>
      </c>
      <c r="N484" s="467" t="str" cm="1">
        <f t="array" ref="N484">IFERROR(INDEX(Design!K$1:K$680,_Formatting!$J401),"")</f>
        <v/>
      </c>
      <c r="O484" s="467" t="str" cm="1">
        <f t="array" ref="O484">IFERROR(INDEX(Design!L$1:L$680,_Formatting!$J401),"")</f>
        <v/>
      </c>
      <c r="P484" s="467" t="str" cm="1">
        <f t="array" ref="P484">IFERROR(INDEX(Design!Q$1:Q$680,_Formatting!$J401),"")</f>
        <v/>
      </c>
    </row>
    <row r="485" spans="3:16" x14ac:dyDescent="0.25">
      <c r="C485" s="467" t="str" cm="1">
        <f t="array" ref="C485">IFERROR(INDEX(Design!B$1:B$680,_Formatting!$J402),"")</f>
        <v/>
      </c>
      <c r="D485" s="467" t="str" cm="1">
        <f t="array" ref="D485">IFERROR(INDEX(Design!C$1:C$680,_Formatting!$J402),"")</f>
        <v/>
      </c>
      <c r="E485" s="467" t="str" cm="1">
        <f t="array" ref="E485">IFERROR(INDEX(Design!D$1:D$680,_Formatting!$J402),"")</f>
        <v/>
      </c>
      <c r="F485" s="467"/>
      <c r="G485" s="482" t="str" cm="1">
        <f t="array" ref="G485">IFERROR(INDEX(Design!E$1:E$680,_Formatting!$J402),"")</f>
        <v/>
      </c>
      <c r="H485" s="467"/>
      <c r="I485" s="467" t="str" cm="1">
        <f t="array" ref="I485">IFERROR(INDEX(Design!F$1:F$680,_Formatting!$J402),"")</f>
        <v/>
      </c>
      <c r="J485" s="467" t="str" cm="1">
        <f t="array" ref="J485">IFERROR(INDEX(Design!G$1:G$680,_Formatting!$J402),"")</f>
        <v/>
      </c>
      <c r="K485" s="483" t="str" cm="1">
        <f t="array" ref="K485">IFERROR(INDEX(Design!H$1:H$680,_Formatting!$J402),"")</f>
        <v/>
      </c>
      <c r="L485" s="467" t="str" cm="1">
        <f t="array" ref="L485">IFERROR(INDEX(Design!I$1:I$680,_Formatting!$J402),"")</f>
        <v/>
      </c>
      <c r="M485" s="467" t="str" cm="1">
        <f t="array" ref="M485">IFERROR(INDEX(Design!J$1:J$680,_Formatting!$J402),"")</f>
        <v/>
      </c>
      <c r="N485" s="467" t="str" cm="1">
        <f t="array" ref="N485">IFERROR(INDEX(Design!K$1:K$680,_Formatting!$J402),"")</f>
        <v/>
      </c>
      <c r="O485" s="467" t="str" cm="1">
        <f t="array" ref="O485">IFERROR(INDEX(Design!L$1:L$680,_Formatting!$J402),"")</f>
        <v/>
      </c>
      <c r="P485" s="467" t="str" cm="1">
        <f t="array" ref="P485">IFERROR(INDEX(Design!Q$1:Q$680,_Formatting!$J402),"")</f>
        <v/>
      </c>
    </row>
    <row r="486" spans="3:16" x14ac:dyDescent="0.25">
      <c r="C486" s="467" t="str" cm="1">
        <f t="array" ref="C486">IFERROR(INDEX(Design!B$1:B$680,_Formatting!$J403),"")</f>
        <v/>
      </c>
      <c r="D486" s="467" t="str" cm="1">
        <f t="array" ref="D486">IFERROR(INDEX(Design!C$1:C$680,_Formatting!$J403),"")</f>
        <v/>
      </c>
      <c r="E486" s="467" t="str" cm="1">
        <f t="array" ref="E486">IFERROR(INDEX(Design!D$1:D$680,_Formatting!$J403),"")</f>
        <v/>
      </c>
      <c r="F486" s="467"/>
      <c r="G486" s="482" t="str" cm="1">
        <f t="array" ref="G486">IFERROR(INDEX(Design!E$1:E$680,_Formatting!$J403),"")</f>
        <v/>
      </c>
      <c r="H486" s="467"/>
      <c r="I486" s="467" t="str" cm="1">
        <f t="array" ref="I486">IFERROR(INDEX(Design!F$1:F$680,_Formatting!$J403),"")</f>
        <v/>
      </c>
      <c r="J486" s="467" t="str" cm="1">
        <f t="array" ref="J486">IFERROR(INDEX(Design!G$1:G$680,_Formatting!$J403),"")</f>
        <v/>
      </c>
      <c r="K486" s="483" t="str" cm="1">
        <f t="array" ref="K486">IFERROR(INDEX(Design!H$1:H$680,_Formatting!$J403),"")</f>
        <v/>
      </c>
      <c r="L486" s="467" t="str" cm="1">
        <f t="array" ref="L486">IFERROR(INDEX(Design!I$1:I$680,_Formatting!$J403),"")</f>
        <v/>
      </c>
      <c r="M486" s="467" t="str" cm="1">
        <f t="array" ref="M486">IFERROR(INDEX(Design!J$1:J$680,_Formatting!$J403),"")</f>
        <v/>
      </c>
      <c r="N486" s="467" t="str" cm="1">
        <f t="array" ref="N486">IFERROR(INDEX(Design!K$1:K$680,_Formatting!$J403),"")</f>
        <v/>
      </c>
      <c r="O486" s="467" t="str" cm="1">
        <f t="array" ref="O486">IFERROR(INDEX(Design!L$1:L$680,_Formatting!$J403),"")</f>
        <v/>
      </c>
      <c r="P486" s="467" t="str" cm="1">
        <f t="array" ref="P486">IFERROR(INDEX(Design!Q$1:Q$680,_Formatting!$J403),"")</f>
        <v/>
      </c>
    </row>
    <row r="487" spans="3:16" x14ac:dyDescent="0.25">
      <c r="C487" s="467" t="str" cm="1">
        <f t="array" ref="C487">IFERROR(INDEX(Design!B$1:B$680,_Formatting!$J404),"")</f>
        <v/>
      </c>
      <c r="D487" s="467" t="str" cm="1">
        <f t="array" ref="D487">IFERROR(INDEX(Design!C$1:C$680,_Formatting!$J404),"")</f>
        <v/>
      </c>
      <c r="E487" s="467" t="str" cm="1">
        <f t="array" ref="E487">IFERROR(INDEX(Design!D$1:D$680,_Formatting!$J404),"")</f>
        <v/>
      </c>
      <c r="F487" s="467"/>
      <c r="G487" s="482" t="str" cm="1">
        <f t="array" ref="G487">IFERROR(INDEX(Design!E$1:E$680,_Formatting!$J404),"")</f>
        <v/>
      </c>
      <c r="H487" s="467"/>
      <c r="I487" s="467" t="str" cm="1">
        <f t="array" ref="I487">IFERROR(INDEX(Design!F$1:F$680,_Formatting!$J404),"")</f>
        <v/>
      </c>
      <c r="J487" s="467" t="str" cm="1">
        <f t="array" ref="J487">IFERROR(INDEX(Design!G$1:G$680,_Formatting!$J404),"")</f>
        <v/>
      </c>
      <c r="K487" s="483" t="str" cm="1">
        <f t="array" ref="K487">IFERROR(INDEX(Design!H$1:H$680,_Formatting!$J404),"")</f>
        <v/>
      </c>
      <c r="L487" s="467" t="str" cm="1">
        <f t="array" ref="L487">IFERROR(INDEX(Design!I$1:I$680,_Formatting!$J404),"")</f>
        <v/>
      </c>
      <c r="M487" s="467" t="str" cm="1">
        <f t="array" ref="M487">IFERROR(INDEX(Design!J$1:J$680,_Formatting!$J404),"")</f>
        <v/>
      </c>
      <c r="N487" s="467" t="str" cm="1">
        <f t="array" ref="N487">IFERROR(INDEX(Design!K$1:K$680,_Formatting!$J404),"")</f>
        <v/>
      </c>
      <c r="O487" s="467" t="str" cm="1">
        <f t="array" ref="O487">IFERROR(INDEX(Design!L$1:L$680,_Formatting!$J404),"")</f>
        <v/>
      </c>
      <c r="P487" s="467" t="str" cm="1">
        <f t="array" ref="P487">IFERROR(INDEX(Design!Q$1:Q$680,_Formatting!$J404),"")</f>
        <v/>
      </c>
    </row>
    <row r="488" spans="3:16" x14ac:dyDescent="0.25">
      <c r="C488" s="467" t="str" cm="1">
        <f t="array" ref="C488">IFERROR(INDEX(Design!B$1:B$680,_Formatting!$J405),"")</f>
        <v/>
      </c>
      <c r="D488" s="467" t="str" cm="1">
        <f t="array" ref="D488">IFERROR(INDEX(Design!C$1:C$680,_Formatting!$J405),"")</f>
        <v/>
      </c>
      <c r="E488" s="467" t="str" cm="1">
        <f t="array" ref="E488">IFERROR(INDEX(Design!D$1:D$680,_Formatting!$J405),"")</f>
        <v/>
      </c>
      <c r="F488" s="467"/>
      <c r="G488" s="482" t="str" cm="1">
        <f t="array" ref="G488">IFERROR(INDEX(Design!E$1:E$680,_Formatting!$J405),"")</f>
        <v/>
      </c>
      <c r="H488" s="467"/>
      <c r="I488" s="467" t="str" cm="1">
        <f t="array" ref="I488">IFERROR(INDEX(Design!F$1:F$680,_Formatting!$J405),"")</f>
        <v/>
      </c>
      <c r="J488" s="467" t="str" cm="1">
        <f t="array" ref="J488">IFERROR(INDEX(Design!G$1:G$680,_Formatting!$J405),"")</f>
        <v/>
      </c>
      <c r="K488" s="483" t="str" cm="1">
        <f t="array" ref="K488">IFERROR(INDEX(Design!H$1:H$680,_Formatting!$J405),"")</f>
        <v/>
      </c>
      <c r="L488" s="467" t="str" cm="1">
        <f t="array" ref="L488">IFERROR(INDEX(Design!I$1:I$680,_Formatting!$J405),"")</f>
        <v/>
      </c>
      <c r="M488" s="467" t="str" cm="1">
        <f t="array" ref="M488">IFERROR(INDEX(Design!J$1:J$680,_Formatting!$J405),"")</f>
        <v/>
      </c>
      <c r="N488" s="467" t="str" cm="1">
        <f t="array" ref="N488">IFERROR(INDEX(Design!K$1:K$680,_Formatting!$J405),"")</f>
        <v/>
      </c>
      <c r="O488" s="467" t="str" cm="1">
        <f t="array" ref="O488">IFERROR(INDEX(Design!L$1:L$680,_Formatting!$J405),"")</f>
        <v/>
      </c>
      <c r="P488" s="467" t="str" cm="1">
        <f t="array" ref="P488">IFERROR(INDEX(Design!Q$1:Q$680,_Formatting!$J405),"")</f>
        <v/>
      </c>
    </row>
    <row r="489" spans="3:16" x14ac:dyDescent="0.25">
      <c r="C489" s="467" t="str" cm="1">
        <f t="array" ref="C489">IFERROR(INDEX(Design!B$1:B$680,_Formatting!$J406),"")</f>
        <v/>
      </c>
      <c r="D489" s="467" t="str" cm="1">
        <f t="array" ref="D489">IFERROR(INDEX(Design!C$1:C$680,_Formatting!$J406),"")</f>
        <v/>
      </c>
      <c r="E489" s="467" t="str" cm="1">
        <f t="array" ref="E489">IFERROR(INDEX(Design!D$1:D$680,_Formatting!$J406),"")</f>
        <v/>
      </c>
      <c r="F489" s="467"/>
      <c r="G489" s="482" t="str" cm="1">
        <f t="array" ref="G489">IFERROR(INDEX(Design!E$1:E$680,_Formatting!$J406),"")</f>
        <v/>
      </c>
      <c r="H489" s="467"/>
      <c r="I489" s="467" t="str" cm="1">
        <f t="array" ref="I489">IFERROR(INDEX(Design!F$1:F$680,_Formatting!$J406),"")</f>
        <v/>
      </c>
      <c r="J489" s="467" t="str" cm="1">
        <f t="array" ref="J489">IFERROR(INDEX(Design!G$1:G$680,_Formatting!$J406),"")</f>
        <v/>
      </c>
      <c r="K489" s="483" t="str" cm="1">
        <f t="array" ref="K489">IFERROR(INDEX(Design!H$1:H$680,_Formatting!$J406),"")</f>
        <v/>
      </c>
      <c r="L489" s="467" t="str" cm="1">
        <f t="array" ref="L489">IFERROR(INDEX(Design!I$1:I$680,_Formatting!$J406),"")</f>
        <v/>
      </c>
      <c r="M489" s="467" t="str" cm="1">
        <f t="array" ref="M489">IFERROR(INDEX(Design!J$1:J$680,_Formatting!$J406),"")</f>
        <v/>
      </c>
      <c r="N489" s="467" t="str" cm="1">
        <f t="array" ref="N489">IFERROR(INDEX(Design!K$1:K$680,_Formatting!$J406),"")</f>
        <v/>
      </c>
      <c r="O489" s="467" t="str" cm="1">
        <f t="array" ref="O489">IFERROR(INDEX(Design!L$1:L$680,_Formatting!$J406),"")</f>
        <v/>
      </c>
      <c r="P489" s="467" t="str" cm="1">
        <f t="array" ref="P489">IFERROR(INDEX(Design!Q$1:Q$680,_Formatting!$J406),"")</f>
        <v/>
      </c>
    </row>
    <row r="490" spans="3:16" x14ac:dyDescent="0.25">
      <c r="C490" s="467" t="str" cm="1">
        <f t="array" ref="C490">IFERROR(INDEX(Design!B$1:B$680,_Formatting!$J407),"")</f>
        <v/>
      </c>
      <c r="D490" s="467" t="str" cm="1">
        <f t="array" ref="D490">IFERROR(INDEX(Design!C$1:C$680,_Formatting!$J407),"")</f>
        <v/>
      </c>
      <c r="E490" s="467" t="str" cm="1">
        <f t="array" ref="E490">IFERROR(INDEX(Design!D$1:D$680,_Formatting!$J407),"")</f>
        <v/>
      </c>
      <c r="F490" s="467"/>
      <c r="G490" s="482" t="str" cm="1">
        <f t="array" ref="G490">IFERROR(INDEX(Design!E$1:E$680,_Formatting!$J407),"")</f>
        <v/>
      </c>
      <c r="H490" s="467"/>
      <c r="I490" s="467" t="str" cm="1">
        <f t="array" ref="I490">IFERROR(INDEX(Design!F$1:F$680,_Formatting!$J407),"")</f>
        <v/>
      </c>
      <c r="J490" s="467" t="str" cm="1">
        <f t="array" ref="J490">IFERROR(INDEX(Design!G$1:G$680,_Formatting!$J407),"")</f>
        <v/>
      </c>
      <c r="K490" s="483" t="str" cm="1">
        <f t="array" ref="K490">IFERROR(INDEX(Design!H$1:H$680,_Formatting!$J407),"")</f>
        <v/>
      </c>
      <c r="L490" s="467" t="str" cm="1">
        <f t="array" ref="L490">IFERROR(INDEX(Design!I$1:I$680,_Formatting!$J407),"")</f>
        <v/>
      </c>
      <c r="M490" s="467" t="str" cm="1">
        <f t="array" ref="M490">IFERROR(INDEX(Design!J$1:J$680,_Formatting!$J407),"")</f>
        <v/>
      </c>
      <c r="N490" s="467" t="str" cm="1">
        <f t="array" ref="N490">IFERROR(INDEX(Design!K$1:K$680,_Formatting!$J407),"")</f>
        <v/>
      </c>
      <c r="O490" s="467" t="str" cm="1">
        <f t="array" ref="O490">IFERROR(INDEX(Design!L$1:L$680,_Formatting!$J407),"")</f>
        <v/>
      </c>
      <c r="P490" s="467" t="str" cm="1">
        <f t="array" ref="P490">IFERROR(INDEX(Design!Q$1:Q$680,_Formatting!$J407),"")</f>
        <v/>
      </c>
    </row>
    <row r="491" spans="3:16" x14ac:dyDescent="0.25">
      <c r="C491" s="467" t="str" cm="1">
        <f t="array" ref="C491">IFERROR(INDEX(Design!B$1:B$680,_Formatting!$J408),"")</f>
        <v/>
      </c>
      <c r="D491" s="467" t="str" cm="1">
        <f t="array" ref="D491">IFERROR(INDEX(Design!C$1:C$680,_Formatting!$J408),"")</f>
        <v/>
      </c>
      <c r="E491" s="467" t="str" cm="1">
        <f t="array" ref="E491">IFERROR(INDEX(Design!D$1:D$680,_Formatting!$J408),"")</f>
        <v/>
      </c>
      <c r="F491" s="467"/>
      <c r="G491" s="482" t="str" cm="1">
        <f t="array" ref="G491">IFERROR(INDEX(Design!E$1:E$680,_Formatting!$J408),"")</f>
        <v/>
      </c>
      <c r="H491" s="467"/>
      <c r="I491" s="467" t="str" cm="1">
        <f t="array" ref="I491">IFERROR(INDEX(Design!F$1:F$680,_Formatting!$J408),"")</f>
        <v/>
      </c>
      <c r="J491" s="467" t="str" cm="1">
        <f t="array" ref="J491">IFERROR(INDEX(Design!G$1:G$680,_Formatting!$J408),"")</f>
        <v/>
      </c>
      <c r="K491" s="483" t="str" cm="1">
        <f t="array" ref="K491">IFERROR(INDEX(Design!H$1:H$680,_Formatting!$J408),"")</f>
        <v/>
      </c>
      <c r="L491" s="467" t="str" cm="1">
        <f t="array" ref="L491">IFERROR(INDEX(Design!I$1:I$680,_Formatting!$J408),"")</f>
        <v/>
      </c>
      <c r="M491" s="467" t="str" cm="1">
        <f t="array" ref="M491">IFERROR(INDEX(Design!J$1:J$680,_Formatting!$J408),"")</f>
        <v/>
      </c>
      <c r="N491" s="467" t="str" cm="1">
        <f t="array" ref="N491">IFERROR(INDEX(Design!K$1:K$680,_Formatting!$J408),"")</f>
        <v/>
      </c>
      <c r="O491" s="467" t="str" cm="1">
        <f t="array" ref="O491">IFERROR(INDEX(Design!L$1:L$680,_Formatting!$J408),"")</f>
        <v/>
      </c>
      <c r="P491" s="467" t="str" cm="1">
        <f t="array" ref="P491">IFERROR(INDEX(Design!Q$1:Q$680,_Formatting!$J408),"")</f>
        <v/>
      </c>
    </row>
    <row r="492" spans="3:16" x14ac:dyDescent="0.25">
      <c r="C492" s="467" t="str" cm="1">
        <f t="array" ref="C492">IFERROR(INDEX(Design!B$1:B$680,_Formatting!$J409),"")</f>
        <v/>
      </c>
      <c r="D492" s="467" t="str" cm="1">
        <f t="array" ref="D492">IFERROR(INDEX(Design!C$1:C$680,_Formatting!$J409),"")</f>
        <v/>
      </c>
      <c r="E492" s="467" t="str" cm="1">
        <f t="array" ref="E492">IFERROR(INDEX(Design!D$1:D$680,_Formatting!$J409),"")</f>
        <v/>
      </c>
      <c r="F492" s="467"/>
      <c r="G492" s="482" t="str" cm="1">
        <f t="array" ref="G492">IFERROR(INDEX(Design!E$1:E$680,_Formatting!$J409),"")</f>
        <v/>
      </c>
      <c r="H492" s="467"/>
      <c r="I492" s="467" t="str" cm="1">
        <f t="array" ref="I492">IFERROR(INDEX(Design!F$1:F$680,_Formatting!$J409),"")</f>
        <v/>
      </c>
      <c r="J492" s="467" t="str" cm="1">
        <f t="array" ref="J492">IFERROR(INDEX(Design!G$1:G$680,_Formatting!$J409),"")</f>
        <v/>
      </c>
      <c r="K492" s="483" t="str" cm="1">
        <f t="array" ref="K492">IFERROR(INDEX(Design!H$1:H$680,_Formatting!$J409),"")</f>
        <v/>
      </c>
      <c r="L492" s="467" t="str" cm="1">
        <f t="array" ref="L492">IFERROR(INDEX(Design!I$1:I$680,_Formatting!$J409),"")</f>
        <v/>
      </c>
      <c r="M492" s="467" t="str" cm="1">
        <f t="array" ref="M492">IFERROR(INDEX(Design!J$1:J$680,_Formatting!$J409),"")</f>
        <v/>
      </c>
      <c r="N492" s="467" t="str" cm="1">
        <f t="array" ref="N492">IFERROR(INDEX(Design!K$1:K$680,_Formatting!$J409),"")</f>
        <v/>
      </c>
      <c r="O492" s="467" t="str" cm="1">
        <f t="array" ref="O492">IFERROR(INDEX(Design!L$1:L$680,_Formatting!$J409),"")</f>
        <v/>
      </c>
      <c r="P492" s="467" t="str" cm="1">
        <f t="array" ref="P492">IFERROR(INDEX(Design!Q$1:Q$680,_Formatting!$J409),"")</f>
        <v/>
      </c>
    </row>
    <row r="493" spans="3:16" x14ac:dyDescent="0.25">
      <c r="C493" s="467" t="str" cm="1">
        <f t="array" ref="C493">IFERROR(INDEX(Design!B$1:B$680,_Formatting!$J410),"")</f>
        <v/>
      </c>
      <c r="D493" s="467" t="str" cm="1">
        <f t="array" ref="D493">IFERROR(INDEX(Design!C$1:C$680,_Formatting!$J410),"")</f>
        <v/>
      </c>
      <c r="E493" s="467" t="str" cm="1">
        <f t="array" ref="E493">IFERROR(INDEX(Design!D$1:D$680,_Formatting!$J410),"")</f>
        <v/>
      </c>
      <c r="F493" s="467"/>
      <c r="G493" s="482" t="str" cm="1">
        <f t="array" ref="G493">IFERROR(INDEX(Design!E$1:E$680,_Formatting!$J410),"")</f>
        <v/>
      </c>
      <c r="H493" s="467"/>
      <c r="I493" s="467" t="str" cm="1">
        <f t="array" ref="I493">IFERROR(INDEX(Design!F$1:F$680,_Formatting!$J410),"")</f>
        <v/>
      </c>
      <c r="J493" s="467" t="str" cm="1">
        <f t="array" ref="J493">IFERROR(INDEX(Design!G$1:G$680,_Formatting!$J410),"")</f>
        <v/>
      </c>
      <c r="K493" s="483" t="str" cm="1">
        <f t="array" ref="K493">IFERROR(INDEX(Design!H$1:H$680,_Formatting!$J410),"")</f>
        <v/>
      </c>
      <c r="L493" s="467" t="str" cm="1">
        <f t="array" ref="L493">IFERROR(INDEX(Design!I$1:I$680,_Formatting!$J410),"")</f>
        <v/>
      </c>
      <c r="M493" s="467" t="str" cm="1">
        <f t="array" ref="M493">IFERROR(INDEX(Design!J$1:J$680,_Formatting!$J410),"")</f>
        <v/>
      </c>
      <c r="N493" s="467" t="str" cm="1">
        <f t="array" ref="N493">IFERROR(INDEX(Design!K$1:K$680,_Formatting!$J410),"")</f>
        <v/>
      </c>
      <c r="O493" s="467" t="str" cm="1">
        <f t="array" ref="O493">IFERROR(INDEX(Design!L$1:L$680,_Formatting!$J410),"")</f>
        <v/>
      </c>
      <c r="P493" s="467" t="str" cm="1">
        <f t="array" ref="P493">IFERROR(INDEX(Design!Q$1:Q$680,_Formatting!$J410),"")</f>
        <v/>
      </c>
    </row>
    <row r="494" spans="3:16" x14ac:dyDescent="0.25">
      <c r="C494" s="467" t="str" cm="1">
        <f t="array" ref="C494">IFERROR(INDEX(Design!B$1:B$680,_Formatting!$J411),"")</f>
        <v/>
      </c>
      <c r="D494" s="467" t="str" cm="1">
        <f t="array" ref="D494">IFERROR(INDEX(Design!C$1:C$680,_Formatting!$J411),"")</f>
        <v/>
      </c>
      <c r="E494" s="467" t="str" cm="1">
        <f t="array" ref="E494">IFERROR(INDEX(Design!D$1:D$680,_Formatting!$J411),"")</f>
        <v/>
      </c>
      <c r="F494" s="467"/>
      <c r="G494" s="482" t="str" cm="1">
        <f t="array" ref="G494">IFERROR(INDEX(Design!E$1:E$680,_Formatting!$J411),"")</f>
        <v/>
      </c>
      <c r="H494" s="467"/>
      <c r="I494" s="467" t="str" cm="1">
        <f t="array" ref="I494">IFERROR(INDEX(Design!F$1:F$680,_Formatting!$J411),"")</f>
        <v/>
      </c>
      <c r="J494" s="467" t="str" cm="1">
        <f t="array" ref="J494">IFERROR(INDEX(Design!G$1:G$680,_Formatting!$J411),"")</f>
        <v/>
      </c>
      <c r="K494" s="483" t="str" cm="1">
        <f t="array" ref="K494">IFERROR(INDEX(Design!H$1:H$680,_Formatting!$J411),"")</f>
        <v/>
      </c>
      <c r="L494" s="467" t="str" cm="1">
        <f t="array" ref="L494">IFERROR(INDEX(Design!I$1:I$680,_Formatting!$J411),"")</f>
        <v/>
      </c>
      <c r="M494" s="467" t="str" cm="1">
        <f t="array" ref="M494">IFERROR(INDEX(Design!J$1:J$680,_Formatting!$J411),"")</f>
        <v/>
      </c>
      <c r="N494" s="467" t="str" cm="1">
        <f t="array" ref="N494">IFERROR(INDEX(Design!K$1:K$680,_Formatting!$J411),"")</f>
        <v/>
      </c>
      <c r="O494" s="467" t="str" cm="1">
        <f t="array" ref="O494">IFERROR(INDEX(Design!L$1:L$680,_Formatting!$J411),"")</f>
        <v/>
      </c>
      <c r="P494" s="467" t="str" cm="1">
        <f t="array" ref="P494">IFERROR(INDEX(Design!Q$1:Q$680,_Formatting!$J411),"")</f>
        <v/>
      </c>
    </row>
    <row r="495" spans="3:16" x14ac:dyDescent="0.25">
      <c r="C495" s="467" t="str" cm="1">
        <f t="array" ref="C495">IFERROR(INDEX(Design!B$1:B$680,_Formatting!$J412),"")</f>
        <v/>
      </c>
      <c r="D495" s="467" t="str" cm="1">
        <f t="array" ref="D495">IFERROR(INDEX(Design!C$1:C$680,_Formatting!$J412),"")</f>
        <v/>
      </c>
      <c r="E495" s="467" t="str" cm="1">
        <f t="array" ref="E495">IFERROR(INDEX(Design!D$1:D$680,_Formatting!$J412),"")</f>
        <v/>
      </c>
      <c r="F495" s="467"/>
      <c r="G495" s="482" t="str" cm="1">
        <f t="array" ref="G495">IFERROR(INDEX(Design!E$1:E$680,_Formatting!$J412),"")</f>
        <v/>
      </c>
      <c r="H495" s="467"/>
      <c r="I495" s="467" t="str" cm="1">
        <f t="array" ref="I495">IFERROR(INDEX(Design!F$1:F$680,_Formatting!$J412),"")</f>
        <v/>
      </c>
      <c r="J495" s="467" t="str" cm="1">
        <f t="array" ref="J495">IFERROR(INDEX(Design!G$1:G$680,_Formatting!$J412),"")</f>
        <v/>
      </c>
      <c r="K495" s="483" t="str" cm="1">
        <f t="array" ref="K495">IFERROR(INDEX(Design!H$1:H$680,_Formatting!$J412),"")</f>
        <v/>
      </c>
      <c r="L495" s="467" t="str" cm="1">
        <f t="array" ref="L495">IFERROR(INDEX(Design!I$1:I$680,_Formatting!$J412),"")</f>
        <v/>
      </c>
      <c r="M495" s="467" t="str" cm="1">
        <f t="array" ref="M495">IFERROR(INDEX(Design!J$1:J$680,_Formatting!$J412),"")</f>
        <v/>
      </c>
      <c r="N495" s="467" t="str" cm="1">
        <f t="array" ref="N495">IFERROR(INDEX(Design!K$1:K$680,_Formatting!$J412),"")</f>
        <v/>
      </c>
      <c r="O495" s="467" t="str" cm="1">
        <f t="array" ref="O495">IFERROR(INDEX(Design!L$1:L$680,_Formatting!$J412),"")</f>
        <v/>
      </c>
      <c r="P495" s="467" t="str" cm="1">
        <f t="array" ref="P495">IFERROR(INDEX(Design!Q$1:Q$680,_Formatting!$J412),"")</f>
        <v/>
      </c>
    </row>
    <row r="496" spans="3:16" x14ac:dyDescent="0.25">
      <c r="C496" s="467" t="str" cm="1">
        <f t="array" ref="C496">IFERROR(INDEX(Design!B$1:B$680,_Formatting!$J413),"")</f>
        <v/>
      </c>
      <c r="D496" s="467" t="str" cm="1">
        <f t="array" ref="D496">IFERROR(INDEX(Design!C$1:C$680,_Formatting!$J413),"")</f>
        <v/>
      </c>
      <c r="E496" s="467" t="str" cm="1">
        <f t="array" ref="E496">IFERROR(INDEX(Design!D$1:D$680,_Formatting!$J413),"")</f>
        <v/>
      </c>
      <c r="F496" s="467"/>
      <c r="G496" s="482" t="str" cm="1">
        <f t="array" ref="G496">IFERROR(INDEX(Design!E$1:E$680,_Formatting!$J413),"")</f>
        <v/>
      </c>
      <c r="H496" s="467"/>
      <c r="I496" s="467" t="str" cm="1">
        <f t="array" ref="I496">IFERROR(INDEX(Design!F$1:F$680,_Formatting!$J413),"")</f>
        <v/>
      </c>
      <c r="J496" s="467" t="str" cm="1">
        <f t="array" ref="J496">IFERROR(INDEX(Design!G$1:G$680,_Formatting!$J413),"")</f>
        <v/>
      </c>
      <c r="K496" s="483" t="str" cm="1">
        <f t="array" ref="K496">IFERROR(INDEX(Design!H$1:H$680,_Formatting!$J413),"")</f>
        <v/>
      </c>
      <c r="L496" s="467" t="str" cm="1">
        <f t="array" ref="L496">IFERROR(INDEX(Design!I$1:I$680,_Formatting!$J413),"")</f>
        <v/>
      </c>
      <c r="M496" s="467" t="str" cm="1">
        <f t="array" ref="M496">IFERROR(INDEX(Design!J$1:J$680,_Formatting!$J413),"")</f>
        <v/>
      </c>
      <c r="N496" s="467" t="str" cm="1">
        <f t="array" ref="N496">IFERROR(INDEX(Design!K$1:K$680,_Formatting!$J413),"")</f>
        <v/>
      </c>
      <c r="O496" s="467" t="str" cm="1">
        <f t="array" ref="O496">IFERROR(INDEX(Design!L$1:L$680,_Formatting!$J413),"")</f>
        <v/>
      </c>
      <c r="P496" s="467" t="str" cm="1">
        <f t="array" ref="P496">IFERROR(INDEX(Design!Q$1:Q$680,_Formatting!$J413),"")</f>
        <v/>
      </c>
    </row>
    <row r="497" spans="3:16" x14ac:dyDescent="0.25">
      <c r="C497" s="467" t="str" cm="1">
        <f t="array" ref="C497">IFERROR(INDEX(Design!B$1:B$680,_Formatting!$J414),"")</f>
        <v/>
      </c>
      <c r="D497" s="467" t="str" cm="1">
        <f t="array" ref="D497">IFERROR(INDEX(Design!C$1:C$680,_Formatting!$J414),"")</f>
        <v/>
      </c>
      <c r="E497" s="467" t="str" cm="1">
        <f t="array" ref="E497">IFERROR(INDEX(Design!D$1:D$680,_Formatting!$J414),"")</f>
        <v/>
      </c>
      <c r="F497" s="467"/>
      <c r="G497" s="482" t="str" cm="1">
        <f t="array" ref="G497">IFERROR(INDEX(Design!E$1:E$680,_Formatting!$J414),"")</f>
        <v/>
      </c>
      <c r="H497" s="467"/>
      <c r="I497" s="467" t="str" cm="1">
        <f t="array" ref="I497">IFERROR(INDEX(Design!F$1:F$680,_Formatting!$J414),"")</f>
        <v/>
      </c>
      <c r="J497" s="467" t="str" cm="1">
        <f t="array" ref="J497">IFERROR(INDEX(Design!G$1:G$680,_Formatting!$J414),"")</f>
        <v/>
      </c>
      <c r="K497" s="483" t="str" cm="1">
        <f t="array" ref="K497">IFERROR(INDEX(Design!H$1:H$680,_Formatting!$J414),"")</f>
        <v/>
      </c>
      <c r="L497" s="467" t="str" cm="1">
        <f t="array" ref="L497">IFERROR(INDEX(Design!I$1:I$680,_Formatting!$J414),"")</f>
        <v/>
      </c>
      <c r="M497" s="467" t="str" cm="1">
        <f t="array" ref="M497">IFERROR(INDEX(Design!J$1:J$680,_Formatting!$J414),"")</f>
        <v/>
      </c>
      <c r="N497" s="467" t="str" cm="1">
        <f t="array" ref="N497">IFERROR(INDEX(Design!K$1:K$680,_Formatting!$J414),"")</f>
        <v/>
      </c>
      <c r="O497" s="467" t="str" cm="1">
        <f t="array" ref="O497">IFERROR(INDEX(Design!L$1:L$680,_Formatting!$J414),"")</f>
        <v/>
      </c>
      <c r="P497" s="467" t="str" cm="1">
        <f t="array" ref="P497">IFERROR(INDEX(Design!Q$1:Q$680,_Formatting!$J414),"")</f>
        <v/>
      </c>
    </row>
    <row r="498" spans="3:16" x14ac:dyDescent="0.25">
      <c r="C498" s="467" t="str" cm="1">
        <f t="array" ref="C498">IFERROR(INDEX(Design!B$1:B$680,_Formatting!$J415),"")</f>
        <v/>
      </c>
      <c r="D498" s="467" t="str" cm="1">
        <f t="array" ref="D498">IFERROR(INDEX(Design!C$1:C$680,_Formatting!$J415),"")</f>
        <v/>
      </c>
      <c r="E498" s="467" t="str" cm="1">
        <f t="array" ref="E498">IFERROR(INDEX(Design!D$1:D$680,_Formatting!$J415),"")</f>
        <v/>
      </c>
      <c r="F498" s="467"/>
      <c r="G498" s="482" t="str" cm="1">
        <f t="array" ref="G498">IFERROR(INDEX(Design!E$1:E$680,_Formatting!$J415),"")</f>
        <v/>
      </c>
      <c r="H498" s="467"/>
      <c r="I498" s="467" t="str" cm="1">
        <f t="array" ref="I498">IFERROR(INDEX(Design!F$1:F$680,_Formatting!$J415),"")</f>
        <v/>
      </c>
      <c r="J498" s="467" t="str" cm="1">
        <f t="array" ref="J498">IFERROR(INDEX(Design!G$1:G$680,_Formatting!$J415),"")</f>
        <v/>
      </c>
      <c r="K498" s="483" t="str" cm="1">
        <f t="array" ref="K498">IFERROR(INDEX(Design!H$1:H$680,_Formatting!$J415),"")</f>
        <v/>
      </c>
      <c r="L498" s="467" t="str" cm="1">
        <f t="array" ref="L498">IFERROR(INDEX(Design!I$1:I$680,_Formatting!$J415),"")</f>
        <v/>
      </c>
      <c r="M498" s="467" t="str" cm="1">
        <f t="array" ref="M498">IFERROR(INDEX(Design!J$1:J$680,_Formatting!$J415),"")</f>
        <v/>
      </c>
      <c r="N498" s="467" t="str" cm="1">
        <f t="array" ref="N498">IFERROR(INDEX(Design!K$1:K$680,_Formatting!$J415),"")</f>
        <v/>
      </c>
      <c r="O498" s="467" t="str" cm="1">
        <f t="array" ref="O498">IFERROR(INDEX(Design!L$1:L$680,_Formatting!$J415),"")</f>
        <v/>
      </c>
      <c r="P498" s="467" t="str" cm="1">
        <f t="array" ref="P498">IFERROR(INDEX(Design!Q$1:Q$680,_Formatting!$J415),"")</f>
        <v/>
      </c>
    </row>
    <row r="499" spans="3:16" x14ac:dyDescent="0.25">
      <c r="C499" s="467" t="str" cm="1">
        <f t="array" ref="C499">IFERROR(INDEX(Design!B$1:B$680,_Formatting!$J416),"")</f>
        <v/>
      </c>
      <c r="D499" s="467" t="str" cm="1">
        <f t="array" ref="D499">IFERROR(INDEX(Design!C$1:C$680,_Formatting!$J416),"")</f>
        <v/>
      </c>
      <c r="E499" s="467" t="str" cm="1">
        <f t="array" ref="E499">IFERROR(INDEX(Design!D$1:D$680,_Formatting!$J416),"")</f>
        <v/>
      </c>
      <c r="F499" s="467"/>
      <c r="G499" s="482" t="str" cm="1">
        <f t="array" ref="G499">IFERROR(INDEX(Design!E$1:E$680,_Formatting!$J416),"")</f>
        <v/>
      </c>
      <c r="H499" s="467"/>
      <c r="I499" s="467" t="str" cm="1">
        <f t="array" ref="I499">IFERROR(INDEX(Design!F$1:F$680,_Formatting!$J416),"")</f>
        <v/>
      </c>
      <c r="J499" s="467" t="str" cm="1">
        <f t="array" ref="J499">IFERROR(INDEX(Design!G$1:G$680,_Formatting!$J416),"")</f>
        <v/>
      </c>
      <c r="K499" s="483" t="str" cm="1">
        <f t="array" ref="K499">IFERROR(INDEX(Design!H$1:H$680,_Formatting!$J416),"")</f>
        <v/>
      </c>
      <c r="L499" s="467" t="str" cm="1">
        <f t="array" ref="L499">IFERROR(INDEX(Design!I$1:I$680,_Formatting!$J416),"")</f>
        <v/>
      </c>
      <c r="M499" s="467" t="str" cm="1">
        <f t="array" ref="M499">IFERROR(INDEX(Design!J$1:J$680,_Formatting!$J416),"")</f>
        <v/>
      </c>
      <c r="N499" s="467" t="str" cm="1">
        <f t="array" ref="N499">IFERROR(INDEX(Design!K$1:K$680,_Formatting!$J416),"")</f>
        <v/>
      </c>
      <c r="O499" s="467" t="str" cm="1">
        <f t="array" ref="O499">IFERROR(INDEX(Design!L$1:L$680,_Formatting!$J416),"")</f>
        <v/>
      </c>
      <c r="P499" s="467" t="str" cm="1">
        <f t="array" ref="P499">IFERROR(INDEX(Design!Q$1:Q$680,_Formatting!$J416),"")</f>
        <v/>
      </c>
    </row>
    <row r="500" spans="3:16" x14ac:dyDescent="0.25">
      <c r="C500" s="467" t="str" cm="1">
        <f t="array" ref="C500">IFERROR(INDEX(Design!B$1:B$680,_Formatting!$J417),"")</f>
        <v/>
      </c>
      <c r="D500" s="467" t="str" cm="1">
        <f t="array" ref="D500">IFERROR(INDEX(Design!C$1:C$680,_Formatting!$J417),"")</f>
        <v/>
      </c>
      <c r="E500" s="467" t="str" cm="1">
        <f t="array" ref="E500">IFERROR(INDEX(Design!D$1:D$680,_Formatting!$J417),"")</f>
        <v/>
      </c>
      <c r="F500" s="467"/>
      <c r="G500" s="482" t="str" cm="1">
        <f t="array" ref="G500">IFERROR(INDEX(Design!E$1:E$680,_Formatting!$J417),"")</f>
        <v/>
      </c>
      <c r="H500" s="467"/>
      <c r="I500" s="467" t="str" cm="1">
        <f t="array" ref="I500">IFERROR(INDEX(Design!F$1:F$680,_Formatting!$J417),"")</f>
        <v/>
      </c>
      <c r="J500" s="467" t="str" cm="1">
        <f t="array" ref="J500">IFERROR(INDEX(Design!G$1:G$680,_Formatting!$J417),"")</f>
        <v/>
      </c>
      <c r="K500" s="483" t="str" cm="1">
        <f t="array" ref="K500">IFERROR(INDEX(Design!H$1:H$680,_Formatting!$J417),"")</f>
        <v/>
      </c>
      <c r="L500" s="467" t="str" cm="1">
        <f t="array" ref="L500">IFERROR(INDEX(Design!I$1:I$680,_Formatting!$J417),"")</f>
        <v/>
      </c>
      <c r="M500" s="467" t="str" cm="1">
        <f t="array" ref="M500">IFERROR(INDEX(Design!J$1:J$680,_Formatting!$J417),"")</f>
        <v/>
      </c>
      <c r="N500" s="467" t="str" cm="1">
        <f t="array" ref="N500">IFERROR(INDEX(Design!K$1:K$680,_Formatting!$J417),"")</f>
        <v/>
      </c>
      <c r="O500" s="467" t="str" cm="1">
        <f t="array" ref="O500">IFERROR(INDEX(Design!L$1:L$680,_Formatting!$J417),"")</f>
        <v/>
      </c>
      <c r="P500" s="467" t="str" cm="1">
        <f t="array" ref="P500">IFERROR(INDEX(Design!Q$1:Q$680,_Formatting!$J417),"")</f>
        <v/>
      </c>
    </row>
    <row r="501" spans="3:16" x14ac:dyDescent="0.25">
      <c r="C501" s="467" t="str" cm="1">
        <f t="array" ref="C501">IFERROR(INDEX(Design!B$1:B$680,_Formatting!$J418),"")</f>
        <v/>
      </c>
      <c r="D501" s="467" t="str" cm="1">
        <f t="array" ref="D501">IFERROR(INDEX(Design!C$1:C$680,_Formatting!$J418),"")</f>
        <v/>
      </c>
      <c r="E501" s="467" t="str" cm="1">
        <f t="array" ref="E501">IFERROR(INDEX(Design!D$1:D$680,_Formatting!$J418),"")</f>
        <v/>
      </c>
      <c r="F501" s="467"/>
      <c r="G501" s="482" t="str" cm="1">
        <f t="array" ref="G501">IFERROR(INDEX(Design!E$1:E$680,_Formatting!$J418),"")</f>
        <v/>
      </c>
      <c r="H501" s="467"/>
      <c r="I501" s="467" t="str" cm="1">
        <f t="array" ref="I501">IFERROR(INDEX(Design!F$1:F$680,_Formatting!$J418),"")</f>
        <v/>
      </c>
      <c r="J501" s="467" t="str" cm="1">
        <f t="array" ref="J501">IFERROR(INDEX(Design!G$1:G$680,_Formatting!$J418),"")</f>
        <v/>
      </c>
      <c r="K501" s="483" t="str" cm="1">
        <f t="array" ref="K501">IFERROR(INDEX(Design!H$1:H$680,_Formatting!$J418),"")</f>
        <v/>
      </c>
      <c r="L501" s="467" t="str" cm="1">
        <f t="array" ref="L501">IFERROR(INDEX(Design!I$1:I$680,_Formatting!$J418),"")</f>
        <v/>
      </c>
      <c r="M501" s="467" t="str" cm="1">
        <f t="array" ref="M501">IFERROR(INDEX(Design!J$1:J$680,_Formatting!$J418),"")</f>
        <v/>
      </c>
      <c r="N501" s="467" t="str" cm="1">
        <f t="array" ref="N501">IFERROR(INDEX(Design!K$1:K$680,_Formatting!$J418),"")</f>
        <v/>
      </c>
      <c r="O501" s="467" t="str" cm="1">
        <f t="array" ref="O501">IFERROR(INDEX(Design!L$1:L$680,_Formatting!$J418),"")</f>
        <v/>
      </c>
      <c r="P501" s="467" t="str" cm="1">
        <f t="array" ref="P501">IFERROR(INDEX(Design!Q$1:Q$680,_Formatting!$J418),"")</f>
        <v/>
      </c>
    </row>
    <row r="502" spans="3:16" x14ac:dyDescent="0.25">
      <c r="C502" s="467" t="str" cm="1">
        <f t="array" ref="C502">IFERROR(INDEX(Design!B$1:B$680,_Formatting!$J419),"")</f>
        <v/>
      </c>
      <c r="D502" s="467" t="str" cm="1">
        <f t="array" ref="D502">IFERROR(INDEX(Design!C$1:C$680,_Formatting!$J419),"")</f>
        <v/>
      </c>
      <c r="E502" s="467" t="str" cm="1">
        <f t="array" ref="E502">IFERROR(INDEX(Design!D$1:D$680,_Formatting!$J419),"")</f>
        <v/>
      </c>
      <c r="F502" s="467"/>
      <c r="G502" s="482" t="str" cm="1">
        <f t="array" ref="G502">IFERROR(INDEX(Design!E$1:E$680,_Formatting!$J419),"")</f>
        <v/>
      </c>
      <c r="H502" s="467"/>
      <c r="I502" s="467" t="str" cm="1">
        <f t="array" ref="I502">IFERROR(INDEX(Design!F$1:F$680,_Formatting!$J419),"")</f>
        <v/>
      </c>
      <c r="J502" s="467" t="str" cm="1">
        <f t="array" ref="J502">IFERROR(INDEX(Design!G$1:G$680,_Formatting!$J419),"")</f>
        <v/>
      </c>
      <c r="K502" s="483" t="str" cm="1">
        <f t="array" ref="K502">IFERROR(INDEX(Design!H$1:H$680,_Formatting!$J419),"")</f>
        <v/>
      </c>
      <c r="L502" s="467" t="str" cm="1">
        <f t="array" ref="L502">IFERROR(INDEX(Design!I$1:I$680,_Formatting!$J419),"")</f>
        <v/>
      </c>
      <c r="M502" s="467" t="str" cm="1">
        <f t="array" ref="M502">IFERROR(INDEX(Design!J$1:J$680,_Formatting!$J419),"")</f>
        <v/>
      </c>
      <c r="N502" s="467" t="str" cm="1">
        <f t="array" ref="N502">IFERROR(INDEX(Design!K$1:K$680,_Formatting!$J419),"")</f>
        <v/>
      </c>
      <c r="O502" s="467" t="str" cm="1">
        <f t="array" ref="O502">IFERROR(INDEX(Design!L$1:L$680,_Formatting!$J419),"")</f>
        <v/>
      </c>
      <c r="P502" s="467" t="str" cm="1">
        <f t="array" ref="P502">IFERROR(INDEX(Design!Q$1:Q$680,_Formatting!$J419),"")</f>
        <v/>
      </c>
    </row>
    <row r="503" spans="3:16" x14ac:dyDescent="0.25">
      <c r="C503" s="467" t="str" cm="1">
        <f t="array" ref="C503">IFERROR(INDEX(Design!B$1:B$680,_Formatting!$J420),"")</f>
        <v/>
      </c>
      <c r="D503" s="467" t="str" cm="1">
        <f t="array" ref="D503">IFERROR(INDEX(Design!C$1:C$680,_Formatting!$J420),"")</f>
        <v/>
      </c>
      <c r="E503" s="467" t="str" cm="1">
        <f t="array" ref="E503">IFERROR(INDEX(Design!D$1:D$680,_Formatting!$J420),"")</f>
        <v/>
      </c>
      <c r="F503" s="467"/>
      <c r="G503" s="482" t="str" cm="1">
        <f t="array" ref="G503">IFERROR(INDEX(Design!E$1:E$680,_Formatting!$J420),"")</f>
        <v/>
      </c>
      <c r="H503" s="467"/>
      <c r="I503" s="467" t="str" cm="1">
        <f t="array" ref="I503">IFERROR(INDEX(Design!F$1:F$680,_Formatting!$J420),"")</f>
        <v/>
      </c>
      <c r="J503" s="467" t="str" cm="1">
        <f t="array" ref="J503">IFERROR(INDEX(Design!G$1:G$680,_Formatting!$J420),"")</f>
        <v/>
      </c>
      <c r="K503" s="483" t="str" cm="1">
        <f t="array" ref="K503">IFERROR(INDEX(Design!H$1:H$680,_Formatting!$J420),"")</f>
        <v/>
      </c>
      <c r="L503" s="467" t="str" cm="1">
        <f t="array" ref="L503">IFERROR(INDEX(Design!I$1:I$680,_Formatting!$J420),"")</f>
        <v/>
      </c>
      <c r="M503" s="467" t="str" cm="1">
        <f t="array" ref="M503">IFERROR(INDEX(Design!J$1:J$680,_Formatting!$J420),"")</f>
        <v/>
      </c>
      <c r="N503" s="467" t="str" cm="1">
        <f t="array" ref="N503">IFERROR(INDEX(Design!K$1:K$680,_Formatting!$J420),"")</f>
        <v/>
      </c>
      <c r="O503" s="467" t="str" cm="1">
        <f t="array" ref="O503">IFERROR(INDEX(Design!L$1:L$680,_Formatting!$J420),"")</f>
        <v/>
      </c>
      <c r="P503" s="467" t="str" cm="1">
        <f t="array" ref="P503">IFERROR(INDEX(Design!Q$1:Q$680,_Formatting!$J420),"")</f>
        <v/>
      </c>
    </row>
    <row r="504" spans="3:16" x14ac:dyDescent="0.25">
      <c r="C504" s="467" t="str" cm="1">
        <f t="array" ref="C504">IFERROR(INDEX(Design!B$1:B$680,_Formatting!$J421),"")</f>
        <v/>
      </c>
      <c r="D504" s="467" t="str" cm="1">
        <f t="array" ref="D504">IFERROR(INDEX(Design!C$1:C$680,_Formatting!$J421),"")</f>
        <v/>
      </c>
      <c r="E504" s="467" t="str" cm="1">
        <f t="array" ref="E504">IFERROR(INDEX(Design!D$1:D$680,_Formatting!$J421),"")</f>
        <v/>
      </c>
      <c r="F504" s="467"/>
      <c r="G504" s="482" t="str" cm="1">
        <f t="array" ref="G504">IFERROR(INDEX(Design!E$1:E$680,_Formatting!$J421),"")</f>
        <v/>
      </c>
      <c r="H504" s="467"/>
      <c r="I504" s="467" t="str" cm="1">
        <f t="array" ref="I504">IFERROR(INDEX(Design!F$1:F$680,_Formatting!$J421),"")</f>
        <v/>
      </c>
      <c r="J504" s="467" t="str" cm="1">
        <f t="array" ref="J504">IFERROR(INDEX(Design!G$1:G$680,_Formatting!$J421),"")</f>
        <v/>
      </c>
      <c r="K504" s="483" t="str" cm="1">
        <f t="array" ref="K504">IFERROR(INDEX(Design!H$1:H$680,_Formatting!$J421),"")</f>
        <v/>
      </c>
      <c r="L504" s="467" t="str" cm="1">
        <f t="array" ref="L504">IFERROR(INDEX(Design!I$1:I$680,_Formatting!$J421),"")</f>
        <v/>
      </c>
      <c r="M504" s="467" t="str" cm="1">
        <f t="array" ref="M504">IFERROR(INDEX(Design!J$1:J$680,_Formatting!$J421),"")</f>
        <v/>
      </c>
      <c r="N504" s="467" t="str" cm="1">
        <f t="array" ref="N504">IFERROR(INDEX(Design!K$1:K$680,_Formatting!$J421),"")</f>
        <v/>
      </c>
      <c r="O504" s="467" t="str" cm="1">
        <f t="array" ref="O504">IFERROR(INDEX(Design!L$1:L$680,_Formatting!$J421),"")</f>
        <v/>
      </c>
      <c r="P504" s="467" t="str" cm="1">
        <f t="array" ref="P504">IFERROR(INDEX(Design!Q$1:Q$680,_Formatting!$J421),"")</f>
        <v/>
      </c>
    </row>
    <row r="505" spans="3:16" x14ac:dyDescent="0.25">
      <c r="C505" s="467" t="str" cm="1">
        <f t="array" ref="C505">IFERROR(INDEX(Design!B$1:B$680,_Formatting!$J422),"")</f>
        <v/>
      </c>
      <c r="D505" s="467" t="str" cm="1">
        <f t="array" ref="D505">IFERROR(INDEX(Design!C$1:C$680,_Formatting!$J422),"")</f>
        <v/>
      </c>
      <c r="E505" s="467" t="str" cm="1">
        <f t="array" ref="E505">IFERROR(INDEX(Design!D$1:D$680,_Formatting!$J422),"")</f>
        <v/>
      </c>
      <c r="F505" s="467"/>
      <c r="G505" s="482" t="str" cm="1">
        <f t="array" ref="G505">IFERROR(INDEX(Design!E$1:E$680,_Formatting!$J422),"")</f>
        <v/>
      </c>
      <c r="H505" s="467"/>
      <c r="I505" s="467" t="str" cm="1">
        <f t="array" ref="I505">IFERROR(INDEX(Design!F$1:F$680,_Formatting!$J422),"")</f>
        <v/>
      </c>
      <c r="J505" s="467" t="str" cm="1">
        <f t="array" ref="J505">IFERROR(INDEX(Design!G$1:G$680,_Formatting!$J422),"")</f>
        <v/>
      </c>
      <c r="K505" s="483" t="str" cm="1">
        <f t="array" ref="K505">IFERROR(INDEX(Design!H$1:H$680,_Formatting!$J422),"")</f>
        <v/>
      </c>
      <c r="L505" s="467" t="str" cm="1">
        <f t="array" ref="L505">IFERROR(INDEX(Design!I$1:I$680,_Formatting!$J422),"")</f>
        <v/>
      </c>
      <c r="M505" s="467" t="str" cm="1">
        <f t="array" ref="M505">IFERROR(INDEX(Design!J$1:J$680,_Formatting!$J422),"")</f>
        <v/>
      </c>
      <c r="N505" s="467" t="str" cm="1">
        <f t="array" ref="N505">IFERROR(INDEX(Design!K$1:K$680,_Formatting!$J422),"")</f>
        <v/>
      </c>
      <c r="O505" s="467" t="str" cm="1">
        <f t="array" ref="O505">IFERROR(INDEX(Design!L$1:L$680,_Formatting!$J422),"")</f>
        <v/>
      </c>
      <c r="P505" s="467" t="str" cm="1">
        <f t="array" ref="P505">IFERROR(INDEX(Design!Q$1:Q$680,_Formatting!$J422),"")</f>
        <v/>
      </c>
    </row>
    <row r="506" spans="3:16" x14ac:dyDescent="0.25">
      <c r="C506" s="467" t="str" cm="1">
        <f t="array" ref="C506">IFERROR(INDEX(Design!B$1:B$680,_Formatting!$J423),"")</f>
        <v/>
      </c>
      <c r="D506" s="467" t="str" cm="1">
        <f t="array" ref="D506">IFERROR(INDEX(Design!C$1:C$680,_Formatting!$J423),"")</f>
        <v/>
      </c>
      <c r="E506" s="467" t="str" cm="1">
        <f t="array" ref="E506">IFERROR(INDEX(Design!D$1:D$680,_Formatting!$J423),"")</f>
        <v/>
      </c>
      <c r="F506" s="467"/>
      <c r="G506" s="482" t="str" cm="1">
        <f t="array" ref="G506">IFERROR(INDEX(Design!E$1:E$680,_Formatting!$J423),"")</f>
        <v/>
      </c>
      <c r="H506" s="467"/>
      <c r="I506" s="467" t="str" cm="1">
        <f t="array" ref="I506">IFERROR(INDEX(Design!F$1:F$680,_Formatting!$J423),"")</f>
        <v/>
      </c>
      <c r="J506" s="467" t="str" cm="1">
        <f t="array" ref="J506">IFERROR(INDEX(Design!G$1:G$680,_Formatting!$J423),"")</f>
        <v/>
      </c>
      <c r="K506" s="483" t="str" cm="1">
        <f t="array" ref="K506">IFERROR(INDEX(Design!H$1:H$680,_Formatting!$J423),"")</f>
        <v/>
      </c>
      <c r="L506" s="467" t="str" cm="1">
        <f t="array" ref="L506">IFERROR(INDEX(Design!I$1:I$680,_Formatting!$J423),"")</f>
        <v/>
      </c>
      <c r="M506" s="467" t="str" cm="1">
        <f t="array" ref="M506">IFERROR(INDEX(Design!J$1:J$680,_Formatting!$J423),"")</f>
        <v/>
      </c>
      <c r="N506" s="467" t="str" cm="1">
        <f t="array" ref="N506">IFERROR(INDEX(Design!K$1:K$680,_Formatting!$J423),"")</f>
        <v/>
      </c>
      <c r="O506" s="467" t="str" cm="1">
        <f t="array" ref="O506">IFERROR(INDEX(Design!L$1:L$680,_Formatting!$J423),"")</f>
        <v/>
      </c>
      <c r="P506" s="467" t="str" cm="1">
        <f t="array" ref="P506">IFERROR(INDEX(Design!Q$1:Q$680,_Formatting!$J423),"")</f>
        <v/>
      </c>
    </row>
    <row r="507" spans="3:16" x14ac:dyDescent="0.25">
      <c r="C507" s="467" t="str" cm="1">
        <f t="array" ref="C507">IFERROR(INDEX(Design!B$1:B$680,_Formatting!$J424),"")</f>
        <v/>
      </c>
      <c r="D507" s="467" t="str" cm="1">
        <f t="array" ref="D507">IFERROR(INDEX(Design!C$1:C$680,_Formatting!$J424),"")</f>
        <v/>
      </c>
      <c r="E507" s="467" t="str" cm="1">
        <f t="array" ref="E507">IFERROR(INDEX(Design!D$1:D$680,_Formatting!$J424),"")</f>
        <v/>
      </c>
      <c r="F507" s="467"/>
      <c r="G507" s="482" t="str" cm="1">
        <f t="array" ref="G507">IFERROR(INDEX(Design!E$1:E$680,_Formatting!$J424),"")</f>
        <v/>
      </c>
      <c r="H507" s="467"/>
      <c r="I507" s="467" t="str" cm="1">
        <f t="array" ref="I507">IFERROR(INDEX(Design!F$1:F$680,_Formatting!$J424),"")</f>
        <v/>
      </c>
      <c r="J507" s="467" t="str" cm="1">
        <f t="array" ref="J507">IFERROR(INDEX(Design!G$1:G$680,_Formatting!$J424),"")</f>
        <v/>
      </c>
      <c r="K507" s="483" t="str" cm="1">
        <f t="array" ref="K507">IFERROR(INDEX(Design!H$1:H$680,_Formatting!$J424),"")</f>
        <v/>
      </c>
      <c r="L507" s="467" t="str" cm="1">
        <f t="array" ref="L507">IFERROR(INDEX(Design!I$1:I$680,_Formatting!$J424),"")</f>
        <v/>
      </c>
      <c r="M507" s="467" t="str" cm="1">
        <f t="array" ref="M507">IFERROR(INDEX(Design!J$1:J$680,_Formatting!$J424),"")</f>
        <v/>
      </c>
      <c r="N507" s="467" t="str" cm="1">
        <f t="array" ref="N507">IFERROR(INDEX(Design!K$1:K$680,_Formatting!$J424),"")</f>
        <v/>
      </c>
      <c r="O507" s="467" t="str" cm="1">
        <f t="array" ref="O507">IFERROR(INDEX(Design!L$1:L$680,_Formatting!$J424),"")</f>
        <v/>
      </c>
      <c r="P507" s="467" t="str" cm="1">
        <f t="array" ref="P507">IFERROR(INDEX(Design!Q$1:Q$680,_Formatting!$J424),"")</f>
        <v/>
      </c>
    </row>
    <row r="508" spans="3:16" x14ac:dyDescent="0.25">
      <c r="C508" s="467" t="str" cm="1">
        <f t="array" ref="C508">IFERROR(INDEX(Design!B$1:B$680,_Formatting!$J425),"")</f>
        <v/>
      </c>
      <c r="D508" s="467" t="str" cm="1">
        <f t="array" ref="D508">IFERROR(INDEX(Design!C$1:C$680,_Formatting!$J425),"")</f>
        <v/>
      </c>
      <c r="E508" s="467" t="str" cm="1">
        <f t="array" ref="E508">IFERROR(INDEX(Design!D$1:D$680,_Formatting!$J425),"")</f>
        <v/>
      </c>
      <c r="F508" s="467"/>
      <c r="G508" s="482" t="str" cm="1">
        <f t="array" ref="G508">IFERROR(INDEX(Design!E$1:E$680,_Formatting!$J425),"")</f>
        <v/>
      </c>
      <c r="H508" s="467"/>
      <c r="I508" s="467" t="str" cm="1">
        <f t="array" ref="I508">IFERROR(INDEX(Design!F$1:F$680,_Formatting!$J425),"")</f>
        <v/>
      </c>
      <c r="J508" s="467" t="str" cm="1">
        <f t="array" ref="J508">IFERROR(INDEX(Design!G$1:G$680,_Formatting!$J425),"")</f>
        <v/>
      </c>
      <c r="K508" s="483" t="str" cm="1">
        <f t="array" ref="K508">IFERROR(INDEX(Design!H$1:H$680,_Formatting!$J425),"")</f>
        <v/>
      </c>
      <c r="L508" s="467" t="str" cm="1">
        <f t="array" ref="L508">IFERROR(INDEX(Design!I$1:I$680,_Formatting!$J425),"")</f>
        <v/>
      </c>
      <c r="M508" s="467" t="str" cm="1">
        <f t="array" ref="M508">IFERROR(INDEX(Design!J$1:J$680,_Formatting!$J425),"")</f>
        <v/>
      </c>
      <c r="N508" s="467" t="str" cm="1">
        <f t="array" ref="N508">IFERROR(INDEX(Design!K$1:K$680,_Formatting!$J425),"")</f>
        <v/>
      </c>
      <c r="O508" s="467" t="str" cm="1">
        <f t="array" ref="O508">IFERROR(INDEX(Design!L$1:L$680,_Formatting!$J425),"")</f>
        <v/>
      </c>
      <c r="P508" s="467" t="str" cm="1">
        <f t="array" ref="P508">IFERROR(INDEX(Design!Q$1:Q$680,_Formatting!$J425),"")</f>
        <v/>
      </c>
    </row>
    <row r="509" spans="3:16" x14ac:dyDescent="0.25">
      <c r="C509" s="467" t="str" cm="1">
        <f t="array" ref="C509">IFERROR(INDEX(Design!B$1:B$680,_Formatting!$J426),"")</f>
        <v/>
      </c>
      <c r="D509" s="467" t="str" cm="1">
        <f t="array" ref="D509">IFERROR(INDEX(Design!C$1:C$680,_Formatting!$J426),"")</f>
        <v/>
      </c>
      <c r="E509" s="467" t="str" cm="1">
        <f t="array" ref="E509">IFERROR(INDEX(Design!D$1:D$680,_Formatting!$J426),"")</f>
        <v/>
      </c>
      <c r="F509" s="467"/>
      <c r="G509" s="482" t="str" cm="1">
        <f t="array" ref="G509">IFERROR(INDEX(Design!E$1:E$680,_Formatting!$J426),"")</f>
        <v/>
      </c>
      <c r="H509" s="467"/>
      <c r="I509" s="467" t="str" cm="1">
        <f t="array" ref="I509">IFERROR(INDEX(Design!F$1:F$680,_Formatting!$J426),"")</f>
        <v/>
      </c>
      <c r="J509" s="467" t="str" cm="1">
        <f t="array" ref="J509">IFERROR(INDEX(Design!G$1:G$680,_Formatting!$J426),"")</f>
        <v/>
      </c>
      <c r="K509" s="483" t="str" cm="1">
        <f t="array" ref="K509">IFERROR(INDEX(Design!H$1:H$680,_Formatting!$J426),"")</f>
        <v/>
      </c>
      <c r="L509" s="467" t="str" cm="1">
        <f t="array" ref="L509">IFERROR(INDEX(Design!I$1:I$680,_Formatting!$J426),"")</f>
        <v/>
      </c>
      <c r="M509" s="467" t="str" cm="1">
        <f t="array" ref="M509">IFERROR(INDEX(Design!J$1:J$680,_Formatting!$J426),"")</f>
        <v/>
      </c>
      <c r="N509" s="467" t="str" cm="1">
        <f t="array" ref="N509">IFERROR(INDEX(Design!K$1:K$680,_Formatting!$J426),"")</f>
        <v/>
      </c>
      <c r="O509" s="467" t="str" cm="1">
        <f t="array" ref="O509">IFERROR(INDEX(Design!L$1:L$680,_Formatting!$J426),"")</f>
        <v/>
      </c>
      <c r="P509" s="467" t="str" cm="1">
        <f t="array" ref="P509">IFERROR(INDEX(Design!Q$1:Q$680,_Formatting!$J426),"")</f>
        <v/>
      </c>
    </row>
    <row r="510" spans="3:16" x14ac:dyDescent="0.25">
      <c r="C510" s="467" t="str" cm="1">
        <f t="array" ref="C510">IFERROR(INDEX(Design!B$1:B$680,_Formatting!$J427),"")</f>
        <v/>
      </c>
      <c r="D510" s="467" t="str" cm="1">
        <f t="array" ref="D510">IFERROR(INDEX(Design!C$1:C$680,_Formatting!$J427),"")</f>
        <v/>
      </c>
      <c r="E510" s="467" t="str" cm="1">
        <f t="array" ref="E510">IFERROR(INDEX(Design!D$1:D$680,_Formatting!$J427),"")</f>
        <v/>
      </c>
      <c r="F510" s="467"/>
      <c r="G510" s="482" t="str" cm="1">
        <f t="array" ref="G510">IFERROR(INDEX(Design!E$1:E$680,_Formatting!$J427),"")</f>
        <v/>
      </c>
      <c r="H510" s="467"/>
      <c r="I510" s="467" t="str" cm="1">
        <f t="array" ref="I510">IFERROR(INDEX(Design!F$1:F$680,_Formatting!$J427),"")</f>
        <v/>
      </c>
      <c r="J510" s="467" t="str" cm="1">
        <f t="array" ref="J510">IFERROR(INDEX(Design!G$1:G$680,_Formatting!$J427),"")</f>
        <v/>
      </c>
      <c r="K510" s="483" t="str" cm="1">
        <f t="array" ref="K510">IFERROR(INDEX(Design!H$1:H$680,_Formatting!$J427),"")</f>
        <v/>
      </c>
      <c r="L510" s="467" t="str" cm="1">
        <f t="array" ref="L510">IFERROR(INDEX(Design!I$1:I$680,_Formatting!$J427),"")</f>
        <v/>
      </c>
      <c r="M510" s="467" t="str" cm="1">
        <f t="array" ref="M510">IFERROR(INDEX(Design!J$1:J$680,_Formatting!$J427),"")</f>
        <v/>
      </c>
      <c r="N510" s="467" t="str" cm="1">
        <f t="array" ref="N510">IFERROR(INDEX(Design!K$1:K$680,_Formatting!$J427),"")</f>
        <v/>
      </c>
      <c r="O510" s="467" t="str" cm="1">
        <f t="array" ref="O510">IFERROR(INDEX(Design!L$1:L$680,_Formatting!$J427),"")</f>
        <v/>
      </c>
      <c r="P510" s="467" t="str" cm="1">
        <f t="array" ref="P510">IFERROR(INDEX(Design!Q$1:Q$680,_Formatting!$J427),"")</f>
        <v/>
      </c>
    </row>
    <row r="511" spans="3:16" x14ac:dyDescent="0.25">
      <c r="C511" s="467" t="str" cm="1">
        <f t="array" ref="C511">IFERROR(INDEX(Design!B$1:B$680,_Formatting!$J428),"")</f>
        <v/>
      </c>
      <c r="D511" s="467" t="str" cm="1">
        <f t="array" ref="D511">IFERROR(INDEX(Design!C$1:C$680,_Formatting!$J428),"")</f>
        <v/>
      </c>
      <c r="E511" s="467" t="str" cm="1">
        <f t="array" ref="E511">IFERROR(INDEX(Design!D$1:D$680,_Formatting!$J428),"")</f>
        <v/>
      </c>
      <c r="F511" s="467"/>
      <c r="G511" s="482" t="str" cm="1">
        <f t="array" ref="G511">IFERROR(INDEX(Design!E$1:E$680,_Formatting!$J428),"")</f>
        <v/>
      </c>
      <c r="H511" s="467"/>
      <c r="I511" s="467" t="str" cm="1">
        <f t="array" ref="I511">IFERROR(INDEX(Design!F$1:F$680,_Formatting!$J428),"")</f>
        <v/>
      </c>
      <c r="J511" s="467" t="str" cm="1">
        <f t="array" ref="J511">IFERROR(INDEX(Design!G$1:G$680,_Formatting!$J428),"")</f>
        <v/>
      </c>
      <c r="K511" s="483" t="str" cm="1">
        <f t="array" ref="K511">IFERROR(INDEX(Design!H$1:H$680,_Formatting!$J428),"")</f>
        <v/>
      </c>
      <c r="L511" s="467" t="str" cm="1">
        <f t="array" ref="L511">IFERROR(INDEX(Design!I$1:I$680,_Formatting!$J428),"")</f>
        <v/>
      </c>
      <c r="M511" s="467" t="str" cm="1">
        <f t="array" ref="M511">IFERROR(INDEX(Design!J$1:J$680,_Formatting!$J428),"")</f>
        <v/>
      </c>
      <c r="N511" s="467" t="str" cm="1">
        <f t="array" ref="N511">IFERROR(INDEX(Design!K$1:K$680,_Formatting!$J428),"")</f>
        <v/>
      </c>
      <c r="O511" s="467" t="str" cm="1">
        <f t="array" ref="O511">IFERROR(INDEX(Design!L$1:L$680,_Formatting!$J428),"")</f>
        <v/>
      </c>
      <c r="P511" s="467" t="str" cm="1">
        <f t="array" ref="P511">IFERROR(INDEX(Design!Q$1:Q$680,_Formatting!$J428),"")</f>
        <v/>
      </c>
    </row>
    <row r="512" spans="3:16" x14ac:dyDescent="0.25">
      <c r="C512" s="467" t="str" cm="1">
        <f t="array" ref="C512">IFERROR(INDEX(Design!B$1:B$680,_Formatting!$J429),"")</f>
        <v/>
      </c>
      <c r="D512" s="467" t="str" cm="1">
        <f t="array" ref="D512">IFERROR(INDEX(Design!C$1:C$680,_Formatting!$J429),"")</f>
        <v/>
      </c>
      <c r="E512" s="467" t="str" cm="1">
        <f t="array" ref="E512">IFERROR(INDEX(Design!D$1:D$680,_Formatting!$J429),"")</f>
        <v/>
      </c>
      <c r="F512" s="467"/>
      <c r="G512" s="482" t="str" cm="1">
        <f t="array" ref="G512">IFERROR(INDEX(Design!E$1:E$680,_Formatting!$J429),"")</f>
        <v/>
      </c>
      <c r="H512" s="467"/>
      <c r="I512" s="467" t="str" cm="1">
        <f t="array" ref="I512">IFERROR(INDEX(Design!F$1:F$680,_Formatting!$J429),"")</f>
        <v/>
      </c>
      <c r="J512" s="467" t="str" cm="1">
        <f t="array" ref="J512">IFERROR(INDEX(Design!G$1:G$680,_Formatting!$J429),"")</f>
        <v/>
      </c>
      <c r="K512" s="483" t="str" cm="1">
        <f t="array" ref="K512">IFERROR(INDEX(Design!H$1:H$680,_Formatting!$J429),"")</f>
        <v/>
      </c>
      <c r="L512" s="467" t="str" cm="1">
        <f t="array" ref="L512">IFERROR(INDEX(Design!I$1:I$680,_Formatting!$J429),"")</f>
        <v/>
      </c>
      <c r="M512" s="467" t="str" cm="1">
        <f t="array" ref="M512">IFERROR(INDEX(Design!J$1:J$680,_Formatting!$J429),"")</f>
        <v/>
      </c>
      <c r="N512" s="467" t="str" cm="1">
        <f t="array" ref="N512">IFERROR(INDEX(Design!K$1:K$680,_Formatting!$J429),"")</f>
        <v/>
      </c>
      <c r="O512" s="467" t="str" cm="1">
        <f t="array" ref="O512">IFERROR(INDEX(Design!L$1:L$680,_Formatting!$J429),"")</f>
        <v/>
      </c>
      <c r="P512" s="467" t="str" cm="1">
        <f t="array" ref="P512">IFERROR(INDEX(Design!Q$1:Q$680,_Formatting!$J429),"")</f>
        <v/>
      </c>
    </row>
    <row r="513" spans="3:16" x14ac:dyDescent="0.25">
      <c r="C513" s="467" t="str" cm="1">
        <f t="array" ref="C513">IFERROR(INDEX(Design!B$1:B$680,_Formatting!$J430),"")</f>
        <v/>
      </c>
      <c r="D513" s="467" t="str" cm="1">
        <f t="array" ref="D513">IFERROR(INDEX(Design!C$1:C$680,_Formatting!$J430),"")</f>
        <v/>
      </c>
      <c r="E513" s="467" t="str" cm="1">
        <f t="array" ref="E513">IFERROR(INDEX(Design!D$1:D$680,_Formatting!$J430),"")</f>
        <v/>
      </c>
      <c r="F513" s="467"/>
      <c r="G513" s="482" t="str" cm="1">
        <f t="array" ref="G513">IFERROR(INDEX(Design!E$1:E$680,_Formatting!$J430),"")</f>
        <v/>
      </c>
      <c r="H513" s="467"/>
      <c r="I513" s="467" t="str" cm="1">
        <f t="array" ref="I513">IFERROR(INDEX(Design!F$1:F$680,_Formatting!$J430),"")</f>
        <v/>
      </c>
      <c r="J513" s="467" t="str" cm="1">
        <f t="array" ref="J513">IFERROR(INDEX(Design!G$1:G$680,_Formatting!$J430),"")</f>
        <v/>
      </c>
      <c r="K513" s="483" t="str" cm="1">
        <f t="array" ref="K513">IFERROR(INDEX(Design!H$1:H$680,_Formatting!$J430),"")</f>
        <v/>
      </c>
      <c r="L513" s="467" t="str" cm="1">
        <f t="array" ref="L513">IFERROR(INDEX(Design!I$1:I$680,_Formatting!$J430),"")</f>
        <v/>
      </c>
      <c r="M513" s="467" t="str" cm="1">
        <f t="array" ref="M513">IFERROR(INDEX(Design!J$1:J$680,_Formatting!$J430),"")</f>
        <v/>
      </c>
      <c r="N513" s="467" t="str" cm="1">
        <f t="array" ref="N513">IFERROR(INDEX(Design!K$1:K$680,_Formatting!$J430),"")</f>
        <v/>
      </c>
      <c r="O513" s="467" t="str" cm="1">
        <f t="array" ref="O513">IFERROR(INDEX(Design!L$1:L$680,_Formatting!$J430),"")</f>
        <v/>
      </c>
      <c r="P513" s="467" t="str" cm="1">
        <f t="array" ref="P513">IFERROR(INDEX(Design!Q$1:Q$680,_Formatting!$J430),"")</f>
        <v/>
      </c>
    </row>
    <row r="514" spans="3:16" x14ac:dyDescent="0.25">
      <c r="C514" s="467" t="str" cm="1">
        <f t="array" ref="C514">IFERROR(INDEX(Design!B$1:B$680,_Formatting!$J431),"")</f>
        <v/>
      </c>
      <c r="D514" s="467" t="str" cm="1">
        <f t="array" ref="D514">IFERROR(INDEX(Design!C$1:C$680,_Formatting!$J431),"")</f>
        <v/>
      </c>
      <c r="E514" s="467" t="str" cm="1">
        <f t="array" ref="E514">IFERROR(INDEX(Design!D$1:D$680,_Formatting!$J431),"")</f>
        <v/>
      </c>
      <c r="F514" s="467"/>
      <c r="G514" s="482" t="str" cm="1">
        <f t="array" ref="G514">IFERROR(INDEX(Design!E$1:E$680,_Formatting!$J431),"")</f>
        <v/>
      </c>
      <c r="H514" s="467"/>
      <c r="I514" s="467" t="str" cm="1">
        <f t="array" ref="I514">IFERROR(INDEX(Design!F$1:F$680,_Formatting!$J431),"")</f>
        <v/>
      </c>
      <c r="J514" s="467" t="str" cm="1">
        <f t="array" ref="J514">IFERROR(INDEX(Design!G$1:G$680,_Formatting!$J431),"")</f>
        <v/>
      </c>
      <c r="K514" s="483" t="str" cm="1">
        <f t="array" ref="K514">IFERROR(INDEX(Design!H$1:H$680,_Formatting!$J431),"")</f>
        <v/>
      </c>
      <c r="L514" s="467" t="str" cm="1">
        <f t="array" ref="L514">IFERROR(INDEX(Design!I$1:I$680,_Formatting!$J431),"")</f>
        <v/>
      </c>
      <c r="M514" s="467" t="str" cm="1">
        <f t="array" ref="M514">IFERROR(INDEX(Design!J$1:J$680,_Formatting!$J431),"")</f>
        <v/>
      </c>
      <c r="N514" s="467" t="str" cm="1">
        <f t="array" ref="N514">IFERROR(INDEX(Design!K$1:K$680,_Formatting!$J431),"")</f>
        <v/>
      </c>
      <c r="O514" s="467" t="str" cm="1">
        <f t="array" ref="O514">IFERROR(INDEX(Design!L$1:L$680,_Formatting!$J431),"")</f>
        <v/>
      </c>
      <c r="P514" s="467" t="str" cm="1">
        <f t="array" ref="P514">IFERROR(INDEX(Design!Q$1:Q$680,_Formatting!$J431),"")</f>
        <v/>
      </c>
    </row>
    <row r="515" spans="3:16" x14ac:dyDescent="0.25">
      <c r="C515" s="467" t="str" cm="1">
        <f t="array" ref="C515">IFERROR(INDEX(Design!B$1:B$680,_Formatting!$J432),"")</f>
        <v/>
      </c>
      <c r="D515" s="467" t="str" cm="1">
        <f t="array" ref="D515">IFERROR(INDEX(Design!C$1:C$680,_Formatting!$J432),"")</f>
        <v/>
      </c>
      <c r="E515" s="467" t="str" cm="1">
        <f t="array" ref="E515">IFERROR(INDEX(Design!D$1:D$680,_Formatting!$J432),"")</f>
        <v/>
      </c>
      <c r="F515" s="467"/>
      <c r="G515" s="482" t="str" cm="1">
        <f t="array" ref="G515">IFERROR(INDEX(Design!E$1:E$680,_Formatting!$J432),"")</f>
        <v/>
      </c>
      <c r="H515" s="467"/>
      <c r="I515" s="467" t="str" cm="1">
        <f t="array" ref="I515">IFERROR(INDEX(Design!F$1:F$680,_Formatting!$J432),"")</f>
        <v/>
      </c>
      <c r="J515" s="467" t="str" cm="1">
        <f t="array" ref="J515">IFERROR(INDEX(Design!G$1:G$680,_Formatting!$J432),"")</f>
        <v/>
      </c>
      <c r="K515" s="483" t="str" cm="1">
        <f t="array" ref="K515">IFERROR(INDEX(Design!H$1:H$680,_Formatting!$J432),"")</f>
        <v/>
      </c>
      <c r="L515" s="467" t="str" cm="1">
        <f t="array" ref="L515">IFERROR(INDEX(Design!I$1:I$680,_Formatting!$J432),"")</f>
        <v/>
      </c>
      <c r="M515" s="467" t="str" cm="1">
        <f t="array" ref="M515">IFERROR(INDEX(Design!J$1:J$680,_Formatting!$J432),"")</f>
        <v/>
      </c>
      <c r="N515" s="467" t="str" cm="1">
        <f t="array" ref="N515">IFERROR(INDEX(Design!K$1:K$680,_Formatting!$J432),"")</f>
        <v/>
      </c>
      <c r="O515" s="467" t="str" cm="1">
        <f t="array" ref="O515">IFERROR(INDEX(Design!L$1:L$680,_Formatting!$J432),"")</f>
        <v/>
      </c>
      <c r="P515" s="467" t="str" cm="1">
        <f t="array" ref="P515">IFERROR(INDEX(Design!Q$1:Q$680,_Formatting!$J432),"")</f>
        <v/>
      </c>
    </row>
    <row r="516" spans="3:16" x14ac:dyDescent="0.25">
      <c r="C516" s="467" t="str" cm="1">
        <f t="array" ref="C516">IFERROR(INDEX(Design!B$1:B$680,_Formatting!$J433),"")</f>
        <v/>
      </c>
      <c r="D516" s="467" t="str" cm="1">
        <f t="array" ref="D516">IFERROR(INDEX(Design!C$1:C$680,_Formatting!$J433),"")</f>
        <v/>
      </c>
      <c r="E516" s="467" t="str" cm="1">
        <f t="array" ref="E516">IFERROR(INDEX(Design!D$1:D$680,_Formatting!$J433),"")</f>
        <v/>
      </c>
      <c r="F516" s="467"/>
      <c r="G516" s="482" t="str" cm="1">
        <f t="array" ref="G516">IFERROR(INDEX(Design!E$1:E$680,_Formatting!$J433),"")</f>
        <v/>
      </c>
      <c r="H516" s="467"/>
      <c r="I516" s="467" t="str" cm="1">
        <f t="array" ref="I516">IFERROR(INDEX(Design!F$1:F$680,_Formatting!$J433),"")</f>
        <v/>
      </c>
      <c r="J516" s="467" t="str" cm="1">
        <f t="array" ref="J516">IFERROR(INDEX(Design!G$1:G$680,_Formatting!$J433),"")</f>
        <v/>
      </c>
      <c r="K516" s="483" t="str" cm="1">
        <f t="array" ref="K516">IFERROR(INDEX(Design!H$1:H$680,_Formatting!$J433),"")</f>
        <v/>
      </c>
      <c r="L516" s="467" t="str" cm="1">
        <f t="array" ref="L516">IFERROR(INDEX(Design!I$1:I$680,_Formatting!$J433),"")</f>
        <v/>
      </c>
      <c r="M516" s="467" t="str" cm="1">
        <f t="array" ref="M516">IFERROR(INDEX(Design!J$1:J$680,_Formatting!$J433),"")</f>
        <v/>
      </c>
      <c r="N516" s="467" t="str" cm="1">
        <f t="array" ref="N516">IFERROR(INDEX(Design!K$1:K$680,_Formatting!$J433),"")</f>
        <v/>
      </c>
      <c r="O516" s="467" t="str" cm="1">
        <f t="array" ref="O516">IFERROR(INDEX(Design!L$1:L$680,_Formatting!$J433),"")</f>
        <v/>
      </c>
      <c r="P516" s="467" t="str" cm="1">
        <f t="array" ref="P516">IFERROR(INDEX(Design!Q$1:Q$680,_Formatting!$J433),"")</f>
        <v/>
      </c>
    </row>
    <row r="517" spans="3:16" x14ac:dyDescent="0.25">
      <c r="C517" s="467" t="str" cm="1">
        <f t="array" ref="C517">IFERROR(INDEX(Design!B$1:B$680,_Formatting!$J434),"")</f>
        <v/>
      </c>
      <c r="D517" s="467" t="str" cm="1">
        <f t="array" ref="D517">IFERROR(INDEX(Design!C$1:C$680,_Formatting!$J434),"")</f>
        <v/>
      </c>
      <c r="E517" s="467" t="str" cm="1">
        <f t="array" ref="E517">IFERROR(INDEX(Design!D$1:D$680,_Formatting!$J434),"")</f>
        <v/>
      </c>
      <c r="F517" s="467"/>
      <c r="G517" s="482" t="str" cm="1">
        <f t="array" ref="G517">IFERROR(INDEX(Design!E$1:E$680,_Formatting!$J434),"")</f>
        <v/>
      </c>
      <c r="H517" s="467"/>
      <c r="I517" s="467" t="str" cm="1">
        <f t="array" ref="I517">IFERROR(INDEX(Design!F$1:F$680,_Formatting!$J434),"")</f>
        <v/>
      </c>
      <c r="J517" s="467" t="str" cm="1">
        <f t="array" ref="J517">IFERROR(INDEX(Design!G$1:G$680,_Formatting!$J434),"")</f>
        <v/>
      </c>
      <c r="K517" s="483" t="str" cm="1">
        <f t="array" ref="K517">IFERROR(INDEX(Design!H$1:H$680,_Formatting!$J434),"")</f>
        <v/>
      </c>
      <c r="L517" s="467" t="str" cm="1">
        <f t="array" ref="L517">IFERROR(INDEX(Design!I$1:I$680,_Formatting!$J434),"")</f>
        <v/>
      </c>
      <c r="M517" s="467" t="str" cm="1">
        <f t="array" ref="M517">IFERROR(INDEX(Design!J$1:J$680,_Formatting!$J434),"")</f>
        <v/>
      </c>
      <c r="N517" s="467" t="str" cm="1">
        <f t="array" ref="N517">IFERROR(INDEX(Design!K$1:K$680,_Formatting!$J434),"")</f>
        <v/>
      </c>
      <c r="O517" s="467" t="str" cm="1">
        <f t="array" ref="O517">IFERROR(INDEX(Design!L$1:L$680,_Formatting!$J434),"")</f>
        <v/>
      </c>
      <c r="P517" s="467" t="str" cm="1">
        <f t="array" ref="P517">IFERROR(INDEX(Design!Q$1:Q$680,_Formatting!$J434),"")</f>
        <v/>
      </c>
    </row>
    <row r="518" spans="3:16" x14ac:dyDescent="0.25">
      <c r="C518" s="467" t="str" cm="1">
        <f t="array" ref="C518">IFERROR(INDEX(Design!B$1:B$680,_Formatting!$J435),"")</f>
        <v/>
      </c>
      <c r="D518" s="467" t="str" cm="1">
        <f t="array" ref="D518">IFERROR(INDEX(Design!C$1:C$680,_Formatting!$J435),"")</f>
        <v/>
      </c>
      <c r="E518" s="467" t="str" cm="1">
        <f t="array" ref="E518">IFERROR(INDEX(Design!D$1:D$680,_Formatting!$J435),"")</f>
        <v/>
      </c>
      <c r="F518" s="467"/>
      <c r="G518" s="482" t="str" cm="1">
        <f t="array" ref="G518">IFERROR(INDEX(Design!E$1:E$680,_Formatting!$J435),"")</f>
        <v/>
      </c>
      <c r="H518" s="467"/>
      <c r="I518" s="467" t="str" cm="1">
        <f t="array" ref="I518">IFERROR(INDEX(Design!F$1:F$680,_Formatting!$J435),"")</f>
        <v/>
      </c>
      <c r="J518" s="467" t="str" cm="1">
        <f t="array" ref="J518">IFERROR(INDEX(Design!G$1:G$680,_Formatting!$J435),"")</f>
        <v/>
      </c>
      <c r="K518" s="483" t="str" cm="1">
        <f t="array" ref="K518">IFERROR(INDEX(Design!H$1:H$680,_Formatting!$J435),"")</f>
        <v/>
      </c>
      <c r="L518" s="467" t="str" cm="1">
        <f t="array" ref="L518">IFERROR(INDEX(Design!I$1:I$680,_Formatting!$J435),"")</f>
        <v/>
      </c>
      <c r="M518" s="467" t="str" cm="1">
        <f t="array" ref="M518">IFERROR(INDEX(Design!J$1:J$680,_Formatting!$J435),"")</f>
        <v/>
      </c>
      <c r="N518" s="467" t="str" cm="1">
        <f t="array" ref="N518">IFERROR(INDEX(Design!K$1:K$680,_Formatting!$J435),"")</f>
        <v/>
      </c>
      <c r="O518" s="467" t="str" cm="1">
        <f t="array" ref="O518">IFERROR(INDEX(Design!L$1:L$680,_Formatting!$J435),"")</f>
        <v/>
      </c>
      <c r="P518" s="467" t="str" cm="1">
        <f t="array" ref="P518">IFERROR(INDEX(Design!Q$1:Q$680,_Formatting!$J435),"")</f>
        <v/>
      </c>
    </row>
    <row r="519" spans="3:16" x14ac:dyDescent="0.25">
      <c r="C519" s="467" t="str" cm="1">
        <f t="array" ref="C519">IFERROR(INDEX(Design!B$1:B$680,_Formatting!$J436),"")</f>
        <v/>
      </c>
      <c r="D519" s="467" t="str" cm="1">
        <f t="array" ref="D519">IFERROR(INDEX(Design!C$1:C$680,_Formatting!$J436),"")</f>
        <v/>
      </c>
      <c r="E519" s="467" t="str" cm="1">
        <f t="array" ref="E519">IFERROR(INDEX(Design!D$1:D$680,_Formatting!$J436),"")</f>
        <v/>
      </c>
      <c r="F519" s="467"/>
      <c r="G519" s="482" t="str" cm="1">
        <f t="array" ref="G519">IFERROR(INDEX(Design!E$1:E$680,_Formatting!$J436),"")</f>
        <v/>
      </c>
      <c r="H519" s="467"/>
      <c r="I519" s="467" t="str" cm="1">
        <f t="array" ref="I519">IFERROR(INDEX(Design!F$1:F$680,_Formatting!$J436),"")</f>
        <v/>
      </c>
      <c r="J519" s="467" t="str" cm="1">
        <f t="array" ref="J519">IFERROR(INDEX(Design!G$1:G$680,_Formatting!$J436),"")</f>
        <v/>
      </c>
      <c r="K519" s="483" t="str" cm="1">
        <f t="array" ref="K519">IFERROR(INDEX(Design!H$1:H$680,_Formatting!$J436),"")</f>
        <v/>
      </c>
      <c r="L519" s="467" t="str" cm="1">
        <f t="array" ref="L519">IFERROR(INDEX(Design!I$1:I$680,_Formatting!$J436),"")</f>
        <v/>
      </c>
      <c r="M519" s="467" t="str" cm="1">
        <f t="array" ref="M519">IFERROR(INDEX(Design!J$1:J$680,_Formatting!$J436),"")</f>
        <v/>
      </c>
      <c r="N519" s="467" t="str" cm="1">
        <f t="array" ref="N519">IFERROR(INDEX(Design!K$1:K$680,_Formatting!$J436),"")</f>
        <v/>
      </c>
      <c r="O519" s="467" t="str" cm="1">
        <f t="array" ref="O519">IFERROR(INDEX(Design!L$1:L$680,_Formatting!$J436),"")</f>
        <v/>
      </c>
      <c r="P519" s="467" t="str" cm="1">
        <f t="array" ref="P519">IFERROR(INDEX(Design!Q$1:Q$680,_Formatting!$J436),"")</f>
        <v/>
      </c>
    </row>
    <row r="520" spans="3:16" x14ac:dyDescent="0.25">
      <c r="C520" s="467" t="str" cm="1">
        <f t="array" ref="C520">IFERROR(INDEX(Design!B$1:B$680,_Formatting!$J437),"")</f>
        <v/>
      </c>
      <c r="D520" s="467" t="str" cm="1">
        <f t="array" ref="D520">IFERROR(INDEX(Design!C$1:C$680,_Formatting!$J437),"")</f>
        <v/>
      </c>
      <c r="E520" s="467" t="str" cm="1">
        <f t="array" ref="E520">IFERROR(INDEX(Design!D$1:D$680,_Formatting!$J437),"")</f>
        <v/>
      </c>
      <c r="F520" s="467"/>
      <c r="G520" s="482" t="str" cm="1">
        <f t="array" ref="G520">IFERROR(INDEX(Design!E$1:E$680,_Formatting!$J437),"")</f>
        <v/>
      </c>
      <c r="H520" s="467"/>
      <c r="I520" s="467" t="str" cm="1">
        <f t="array" ref="I520">IFERROR(INDEX(Design!F$1:F$680,_Formatting!$J437),"")</f>
        <v/>
      </c>
      <c r="J520" s="467" t="str" cm="1">
        <f t="array" ref="J520">IFERROR(INDEX(Design!G$1:G$680,_Formatting!$J437),"")</f>
        <v/>
      </c>
      <c r="K520" s="483" t="str" cm="1">
        <f t="array" ref="K520">IFERROR(INDEX(Design!H$1:H$680,_Formatting!$J437),"")</f>
        <v/>
      </c>
      <c r="L520" s="467" t="str" cm="1">
        <f t="array" ref="L520">IFERROR(INDEX(Design!I$1:I$680,_Formatting!$J437),"")</f>
        <v/>
      </c>
      <c r="M520" s="467" t="str" cm="1">
        <f t="array" ref="M520">IFERROR(INDEX(Design!J$1:J$680,_Formatting!$J437),"")</f>
        <v/>
      </c>
      <c r="N520" s="467" t="str" cm="1">
        <f t="array" ref="N520">IFERROR(INDEX(Design!K$1:K$680,_Formatting!$J437),"")</f>
        <v/>
      </c>
      <c r="O520" s="467" t="str" cm="1">
        <f t="array" ref="O520">IFERROR(INDEX(Design!L$1:L$680,_Formatting!$J437),"")</f>
        <v/>
      </c>
      <c r="P520" s="467" t="str" cm="1">
        <f t="array" ref="P520">IFERROR(INDEX(Design!Q$1:Q$680,_Formatting!$J437),"")</f>
        <v/>
      </c>
    </row>
    <row r="521" spans="3:16" x14ac:dyDescent="0.25">
      <c r="C521" s="467" t="str" cm="1">
        <f t="array" ref="C521">IFERROR(INDEX(Design!B$1:B$680,_Formatting!$J438),"")</f>
        <v/>
      </c>
      <c r="D521" s="467" t="str" cm="1">
        <f t="array" ref="D521">IFERROR(INDEX(Design!C$1:C$680,_Formatting!$J438),"")</f>
        <v/>
      </c>
      <c r="E521" s="467" t="str" cm="1">
        <f t="array" ref="E521">IFERROR(INDEX(Design!D$1:D$680,_Formatting!$J438),"")</f>
        <v/>
      </c>
      <c r="F521" s="467"/>
      <c r="G521" s="482" t="str" cm="1">
        <f t="array" ref="G521">IFERROR(INDEX(Design!E$1:E$680,_Formatting!$J438),"")</f>
        <v/>
      </c>
      <c r="H521" s="467"/>
      <c r="I521" s="467" t="str" cm="1">
        <f t="array" ref="I521">IFERROR(INDEX(Design!F$1:F$680,_Formatting!$J438),"")</f>
        <v/>
      </c>
      <c r="J521" s="467" t="str" cm="1">
        <f t="array" ref="J521">IFERROR(INDEX(Design!G$1:G$680,_Formatting!$J438),"")</f>
        <v/>
      </c>
      <c r="K521" s="483" t="str" cm="1">
        <f t="array" ref="K521">IFERROR(INDEX(Design!H$1:H$680,_Formatting!$J438),"")</f>
        <v/>
      </c>
      <c r="L521" s="467" t="str" cm="1">
        <f t="array" ref="L521">IFERROR(INDEX(Design!I$1:I$680,_Formatting!$J438),"")</f>
        <v/>
      </c>
      <c r="M521" s="467" t="str" cm="1">
        <f t="array" ref="M521">IFERROR(INDEX(Design!J$1:J$680,_Formatting!$J438),"")</f>
        <v/>
      </c>
      <c r="N521" s="467" t="str" cm="1">
        <f t="array" ref="N521">IFERROR(INDEX(Design!K$1:K$680,_Formatting!$J438),"")</f>
        <v/>
      </c>
      <c r="O521" s="467" t="str" cm="1">
        <f t="array" ref="O521">IFERROR(INDEX(Design!L$1:L$680,_Formatting!$J438),"")</f>
        <v/>
      </c>
      <c r="P521" s="467" t="str" cm="1">
        <f t="array" ref="P521">IFERROR(INDEX(Design!Q$1:Q$680,_Formatting!$J438),"")</f>
        <v/>
      </c>
    </row>
    <row r="522" spans="3:16" x14ac:dyDescent="0.25">
      <c r="C522" s="467" t="str" cm="1">
        <f t="array" ref="C522">IFERROR(INDEX(Design!B$1:B$680,_Formatting!$J439),"")</f>
        <v/>
      </c>
      <c r="D522" s="467" t="str" cm="1">
        <f t="array" ref="D522">IFERROR(INDEX(Design!C$1:C$680,_Formatting!$J439),"")</f>
        <v/>
      </c>
      <c r="E522" s="467" t="str" cm="1">
        <f t="array" ref="E522">IFERROR(INDEX(Design!D$1:D$680,_Formatting!$J439),"")</f>
        <v/>
      </c>
      <c r="F522" s="467"/>
      <c r="G522" s="482" t="str" cm="1">
        <f t="array" ref="G522">IFERROR(INDEX(Design!E$1:E$680,_Formatting!$J439),"")</f>
        <v/>
      </c>
      <c r="H522" s="467"/>
      <c r="I522" s="467" t="str" cm="1">
        <f t="array" ref="I522">IFERROR(INDEX(Design!F$1:F$680,_Formatting!$J439),"")</f>
        <v/>
      </c>
      <c r="J522" s="467" t="str" cm="1">
        <f t="array" ref="J522">IFERROR(INDEX(Design!G$1:G$680,_Formatting!$J439),"")</f>
        <v/>
      </c>
      <c r="K522" s="483" t="str" cm="1">
        <f t="array" ref="K522">IFERROR(INDEX(Design!H$1:H$680,_Formatting!$J439),"")</f>
        <v/>
      </c>
      <c r="L522" s="467" t="str" cm="1">
        <f t="array" ref="L522">IFERROR(INDEX(Design!I$1:I$680,_Formatting!$J439),"")</f>
        <v/>
      </c>
      <c r="M522" s="467" t="str" cm="1">
        <f t="array" ref="M522">IFERROR(INDEX(Design!J$1:J$680,_Formatting!$J439),"")</f>
        <v/>
      </c>
      <c r="N522" s="467" t="str" cm="1">
        <f t="array" ref="N522">IFERROR(INDEX(Design!K$1:K$680,_Formatting!$J439),"")</f>
        <v/>
      </c>
      <c r="O522" s="467" t="str" cm="1">
        <f t="array" ref="O522">IFERROR(INDEX(Design!L$1:L$680,_Formatting!$J439),"")</f>
        <v/>
      </c>
      <c r="P522" s="467" t="str" cm="1">
        <f t="array" ref="P522">IFERROR(INDEX(Design!Q$1:Q$680,_Formatting!$J439),"")</f>
        <v/>
      </c>
    </row>
    <row r="523" spans="3:16" x14ac:dyDescent="0.25">
      <c r="C523" s="467" t="str" cm="1">
        <f t="array" ref="C523">IFERROR(INDEX(Design!B$1:B$680,_Formatting!$J440),"")</f>
        <v/>
      </c>
      <c r="D523" s="467" t="str" cm="1">
        <f t="array" ref="D523">IFERROR(INDEX(Design!C$1:C$680,_Formatting!$J440),"")</f>
        <v/>
      </c>
      <c r="E523" s="467" t="str" cm="1">
        <f t="array" ref="E523">IFERROR(INDEX(Design!D$1:D$680,_Formatting!$J440),"")</f>
        <v/>
      </c>
      <c r="F523" s="467"/>
      <c r="G523" s="482" t="str" cm="1">
        <f t="array" ref="G523">IFERROR(INDEX(Design!E$1:E$680,_Formatting!$J440),"")</f>
        <v/>
      </c>
      <c r="H523" s="467"/>
      <c r="I523" s="467" t="str" cm="1">
        <f t="array" ref="I523">IFERROR(INDEX(Design!F$1:F$680,_Formatting!$J440),"")</f>
        <v/>
      </c>
      <c r="J523" s="467" t="str" cm="1">
        <f t="array" ref="J523">IFERROR(INDEX(Design!G$1:G$680,_Formatting!$J440),"")</f>
        <v/>
      </c>
      <c r="K523" s="483" t="str" cm="1">
        <f t="array" ref="K523">IFERROR(INDEX(Design!H$1:H$680,_Formatting!$J440),"")</f>
        <v/>
      </c>
      <c r="L523" s="467" t="str" cm="1">
        <f t="array" ref="L523">IFERROR(INDEX(Design!I$1:I$680,_Formatting!$J440),"")</f>
        <v/>
      </c>
      <c r="M523" s="467" t="str" cm="1">
        <f t="array" ref="M523">IFERROR(INDEX(Design!J$1:J$680,_Formatting!$J440),"")</f>
        <v/>
      </c>
      <c r="N523" s="467" t="str" cm="1">
        <f t="array" ref="N523">IFERROR(INDEX(Design!K$1:K$680,_Formatting!$J440),"")</f>
        <v/>
      </c>
      <c r="O523" s="467" t="str" cm="1">
        <f t="array" ref="O523">IFERROR(INDEX(Design!L$1:L$680,_Formatting!$J440),"")</f>
        <v/>
      </c>
      <c r="P523" s="467" t="str" cm="1">
        <f t="array" ref="P523">IFERROR(INDEX(Design!Q$1:Q$680,_Formatting!$J440),"")</f>
        <v/>
      </c>
    </row>
    <row r="524" spans="3:16" x14ac:dyDescent="0.25">
      <c r="C524" s="467" t="str" cm="1">
        <f t="array" ref="C524">IFERROR(INDEX(Design!B$1:B$680,_Formatting!$J441),"")</f>
        <v/>
      </c>
      <c r="D524" s="467" t="str" cm="1">
        <f t="array" ref="D524">IFERROR(INDEX(Design!C$1:C$680,_Formatting!$J441),"")</f>
        <v/>
      </c>
      <c r="E524" s="467" t="str" cm="1">
        <f t="array" ref="E524">IFERROR(INDEX(Design!D$1:D$680,_Formatting!$J441),"")</f>
        <v/>
      </c>
      <c r="F524" s="467"/>
      <c r="G524" s="482" t="str" cm="1">
        <f t="array" ref="G524">IFERROR(INDEX(Design!E$1:E$680,_Formatting!$J441),"")</f>
        <v/>
      </c>
      <c r="H524" s="467"/>
      <c r="I524" s="467" t="str" cm="1">
        <f t="array" ref="I524">IFERROR(INDEX(Design!F$1:F$680,_Formatting!$J441),"")</f>
        <v/>
      </c>
      <c r="J524" s="467" t="str" cm="1">
        <f t="array" ref="J524">IFERROR(INDEX(Design!G$1:G$680,_Formatting!$J441),"")</f>
        <v/>
      </c>
      <c r="K524" s="483" t="str" cm="1">
        <f t="array" ref="K524">IFERROR(INDEX(Design!H$1:H$680,_Formatting!$J441),"")</f>
        <v/>
      </c>
      <c r="L524" s="467" t="str" cm="1">
        <f t="array" ref="L524">IFERROR(INDEX(Design!I$1:I$680,_Formatting!$J441),"")</f>
        <v/>
      </c>
      <c r="M524" s="467" t="str" cm="1">
        <f t="array" ref="M524">IFERROR(INDEX(Design!J$1:J$680,_Formatting!$J441),"")</f>
        <v/>
      </c>
      <c r="N524" s="467" t="str" cm="1">
        <f t="array" ref="N524">IFERROR(INDEX(Design!K$1:K$680,_Formatting!$J441),"")</f>
        <v/>
      </c>
      <c r="O524" s="467" t="str" cm="1">
        <f t="array" ref="O524">IFERROR(INDEX(Design!L$1:L$680,_Formatting!$J441),"")</f>
        <v/>
      </c>
      <c r="P524" s="467" t="str" cm="1">
        <f t="array" ref="P524">IFERROR(INDEX(Design!Q$1:Q$680,_Formatting!$J441),"")</f>
        <v/>
      </c>
    </row>
    <row r="525" spans="3:16" x14ac:dyDescent="0.25">
      <c r="C525" s="467" t="str" cm="1">
        <f t="array" ref="C525">IFERROR(INDEX(Design!B$1:B$680,_Formatting!$J442),"")</f>
        <v/>
      </c>
      <c r="D525" s="467" t="str" cm="1">
        <f t="array" ref="D525">IFERROR(INDEX(Design!C$1:C$680,_Formatting!$J442),"")</f>
        <v/>
      </c>
      <c r="E525" s="467" t="str" cm="1">
        <f t="array" ref="E525">IFERROR(INDEX(Design!D$1:D$680,_Formatting!$J442),"")</f>
        <v/>
      </c>
      <c r="F525" s="467"/>
      <c r="G525" s="482" t="str" cm="1">
        <f t="array" ref="G525">IFERROR(INDEX(Design!E$1:E$680,_Formatting!$J442),"")</f>
        <v/>
      </c>
      <c r="H525" s="467"/>
      <c r="I525" s="467" t="str" cm="1">
        <f t="array" ref="I525">IFERROR(INDEX(Design!F$1:F$680,_Formatting!$J442),"")</f>
        <v/>
      </c>
      <c r="J525" s="467" t="str" cm="1">
        <f t="array" ref="J525">IFERROR(INDEX(Design!G$1:G$680,_Formatting!$J442),"")</f>
        <v/>
      </c>
      <c r="K525" s="483" t="str" cm="1">
        <f t="array" ref="K525">IFERROR(INDEX(Design!H$1:H$680,_Formatting!$J442),"")</f>
        <v/>
      </c>
      <c r="L525" s="467" t="str" cm="1">
        <f t="array" ref="L525">IFERROR(INDEX(Design!I$1:I$680,_Formatting!$J442),"")</f>
        <v/>
      </c>
      <c r="M525" s="467" t="str" cm="1">
        <f t="array" ref="M525">IFERROR(INDEX(Design!J$1:J$680,_Formatting!$J442),"")</f>
        <v/>
      </c>
      <c r="N525" s="467" t="str" cm="1">
        <f t="array" ref="N525">IFERROR(INDEX(Design!K$1:K$680,_Formatting!$J442),"")</f>
        <v/>
      </c>
      <c r="O525" s="467" t="str" cm="1">
        <f t="array" ref="O525">IFERROR(INDEX(Design!L$1:L$680,_Formatting!$J442),"")</f>
        <v/>
      </c>
      <c r="P525" s="467" t="str" cm="1">
        <f t="array" ref="P525">IFERROR(INDEX(Design!Q$1:Q$680,_Formatting!$J442),"")</f>
        <v/>
      </c>
    </row>
    <row r="526" spans="3:16" x14ac:dyDescent="0.25">
      <c r="C526" s="467" t="str" cm="1">
        <f t="array" ref="C526">IFERROR(INDEX(Design!B$1:B$680,_Formatting!$J443),"")</f>
        <v/>
      </c>
      <c r="D526" s="467" t="str" cm="1">
        <f t="array" ref="D526">IFERROR(INDEX(Design!C$1:C$680,_Formatting!$J443),"")</f>
        <v/>
      </c>
      <c r="E526" s="467" t="str" cm="1">
        <f t="array" ref="E526">IFERROR(INDEX(Design!D$1:D$680,_Formatting!$J443),"")</f>
        <v/>
      </c>
      <c r="F526" s="467"/>
      <c r="G526" s="482" t="str" cm="1">
        <f t="array" ref="G526">IFERROR(INDEX(Design!E$1:E$680,_Formatting!$J443),"")</f>
        <v/>
      </c>
      <c r="H526" s="467"/>
      <c r="I526" s="467" t="str" cm="1">
        <f t="array" ref="I526">IFERROR(INDEX(Design!F$1:F$680,_Formatting!$J443),"")</f>
        <v/>
      </c>
      <c r="J526" s="467" t="str" cm="1">
        <f t="array" ref="J526">IFERROR(INDEX(Design!G$1:G$680,_Formatting!$J443),"")</f>
        <v/>
      </c>
      <c r="K526" s="483" t="str" cm="1">
        <f t="array" ref="K526">IFERROR(INDEX(Design!H$1:H$680,_Formatting!$J443),"")</f>
        <v/>
      </c>
      <c r="L526" s="467" t="str" cm="1">
        <f t="array" ref="L526">IFERROR(INDEX(Design!I$1:I$680,_Formatting!$J443),"")</f>
        <v/>
      </c>
      <c r="M526" s="467" t="str" cm="1">
        <f t="array" ref="M526">IFERROR(INDEX(Design!J$1:J$680,_Formatting!$J443),"")</f>
        <v/>
      </c>
      <c r="N526" s="467" t="str" cm="1">
        <f t="array" ref="N526">IFERROR(INDEX(Design!K$1:K$680,_Formatting!$J443),"")</f>
        <v/>
      </c>
      <c r="O526" s="467" t="str" cm="1">
        <f t="array" ref="O526">IFERROR(INDEX(Design!L$1:L$680,_Formatting!$J443),"")</f>
        <v/>
      </c>
      <c r="P526" s="467" t="str" cm="1">
        <f t="array" ref="P526">IFERROR(INDEX(Design!Q$1:Q$680,_Formatting!$J443),"")</f>
        <v/>
      </c>
    </row>
    <row r="527" spans="3:16" x14ac:dyDescent="0.25">
      <c r="C527" s="467" t="str" cm="1">
        <f t="array" ref="C527">IFERROR(INDEX(Design!B$1:B$680,_Formatting!$J444),"")</f>
        <v/>
      </c>
      <c r="D527" s="467" t="str" cm="1">
        <f t="array" ref="D527">IFERROR(INDEX(Design!C$1:C$680,_Formatting!$J444),"")</f>
        <v/>
      </c>
      <c r="E527" s="467" t="str" cm="1">
        <f t="array" ref="E527">IFERROR(INDEX(Design!D$1:D$680,_Formatting!$J444),"")</f>
        <v/>
      </c>
      <c r="F527" s="467"/>
      <c r="G527" s="482" t="str" cm="1">
        <f t="array" ref="G527">IFERROR(INDEX(Design!E$1:E$680,_Formatting!$J444),"")</f>
        <v/>
      </c>
      <c r="H527" s="467"/>
      <c r="I527" s="467" t="str" cm="1">
        <f t="array" ref="I527">IFERROR(INDEX(Design!F$1:F$680,_Formatting!$J444),"")</f>
        <v/>
      </c>
      <c r="J527" s="467" t="str" cm="1">
        <f t="array" ref="J527">IFERROR(INDEX(Design!G$1:G$680,_Formatting!$J444),"")</f>
        <v/>
      </c>
      <c r="K527" s="483" t="str" cm="1">
        <f t="array" ref="K527">IFERROR(INDEX(Design!H$1:H$680,_Formatting!$J444),"")</f>
        <v/>
      </c>
      <c r="L527" s="467" t="str" cm="1">
        <f t="array" ref="L527">IFERROR(INDEX(Design!I$1:I$680,_Formatting!$J444),"")</f>
        <v/>
      </c>
      <c r="M527" s="467" t="str" cm="1">
        <f t="array" ref="M527">IFERROR(INDEX(Design!J$1:J$680,_Formatting!$J444),"")</f>
        <v/>
      </c>
      <c r="N527" s="467" t="str" cm="1">
        <f t="array" ref="N527">IFERROR(INDEX(Design!K$1:K$680,_Formatting!$J444),"")</f>
        <v/>
      </c>
      <c r="O527" s="467" t="str" cm="1">
        <f t="array" ref="O527">IFERROR(INDEX(Design!L$1:L$680,_Formatting!$J444),"")</f>
        <v/>
      </c>
      <c r="P527" s="467" t="str" cm="1">
        <f t="array" ref="P527">IFERROR(INDEX(Design!Q$1:Q$680,_Formatting!$J444),"")</f>
        <v/>
      </c>
    </row>
    <row r="528" spans="3:16" x14ac:dyDescent="0.25">
      <c r="C528" s="467" t="str" cm="1">
        <f t="array" ref="C528">IFERROR(INDEX(Design!B$1:B$680,_Formatting!$J445),"")</f>
        <v/>
      </c>
      <c r="D528" s="467" t="str" cm="1">
        <f t="array" ref="D528">IFERROR(INDEX(Design!C$1:C$680,_Formatting!$J445),"")</f>
        <v/>
      </c>
      <c r="E528" s="467" t="str" cm="1">
        <f t="array" ref="E528">IFERROR(INDEX(Design!D$1:D$680,_Formatting!$J445),"")</f>
        <v/>
      </c>
      <c r="F528" s="467"/>
      <c r="G528" s="482" t="str" cm="1">
        <f t="array" ref="G528">IFERROR(INDEX(Design!E$1:E$680,_Formatting!$J445),"")</f>
        <v/>
      </c>
      <c r="H528" s="467"/>
      <c r="I528" s="467" t="str" cm="1">
        <f t="array" ref="I528">IFERROR(INDEX(Design!F$1:F$680,_Formatting!$J445),"")</f>
        <v/>
      </c>
      <c r="J528" s="467" t="str" cm="1">
        <f t="array" ref="J528">IFERROR(INDEX(Design!G$1:G$680,_Formatting!$J445),"")</f>
        <v/>
      </c>
      <c r="K528" s="483" t="str" cm="1">
        <f t="array" ref="K528">IFERROR(INDEX(Design!H$1:H$680,_Formatting!$J445),"")</f>
        <v/>
      </c>
      <c r="L528" s="467" t="str" cm="1">
        <f t="array" ref="L528">IFERROR(INDEX(Design!I$1:I$680,_Formatting!$J445),"")</f>
        <v/>
      </c>
      <c r="M528" s="467" t="str" cm="1">
        <f t="array" ref="M528">IFERROR(INDEX(Design!J$1:J$680,_Formatting!$J445),"")</f>
        <v/>
      </c>
      <c r="N528" s="467" t="str" cm="1">
        <f t="array" ref="N528">IFERROR(INDEX(Design!K$1:K$680,_Formatting!$J445),"")</f>
        <v/>
      </c>
      <c r="O528" s="467" t="str" cm="1">
        <f t="array" ref="O528">IFERROR(INDEX(Design!L$1:L$680,_Formatting!$J445),"")</f>
        <v/>
      </c>
      <c r="P528" s="467" t="str" cm="1">
        <f t="array" ref="P528">IFERROR(INDEX(Design!Q$1:Q$680,_Formatting!$J445),"")</f>
        <v/>
      </c>
    </row>
    <row r="529" spans="3:16" x14ac:dyDescent="0.25">
      <c r="C529" s="467" t="str" cm="1">
        <f t="array" ref="C529">IFERROR(INDEX(Design!B$1:B$680,_Formatting!$J446),"")</f>
        <v/>
      </c>
      <c r="D529" s="467" t="str" cm="1">
        <f t="array" ref="D529">IFERROR(INDEX(Design!C$1:C$680,_Formatting!$J446),"")</f>
        <v/>
      </c>
      <c r="E529" s="467" t="str" cm="1">
        <f t="array" ref="E529">IFERROR(INDEX(Design!D$1:D$680,_Formatting!$J446),"")</f>
        <v/>
      </c>
      <c r="F529" s="467"/>
      <c r="G529" s="482" t="str" cm="1">
        <f t="array" ref="G529">IFERROR(INDEX(Design!E$1:E$680,_Formatting!$J446),"")</f>
        <v/>
      </c>
      <c r="H529" s="467"/>
      <c r="I529" s="467" t="str" cm="1">
        <f t="array" ref="I529">IFERROR(INDEX(Design!F$1:F$680,_Formatting!$J446),"")</f>
        <v/>
      </c>
      <c r="J529" s="467" t="str" cm="1">
        <f t="array" ref="J529">IFERROR(INDEX(Design!G$1:G$680,_Formatting!$J446),"")</f>
        <v/>
      </c>
      <c r="K529" s="483" t="str" cm="1">
        <f t="array" ref="K529">IFERROR(INDEX(Design!H$1:H$680,_Formatting!$J446),"")</f>
        <v/>
      </c>
      <c r="L529" s="467" t="str" cm="1">
        <f t="array" ref="L529">IFERROR(INDEX(Design!I$1:I$680,_Formatting!$J446),"")</f>
        <v/>
      </c>
      <c r="M529" s="467" t="str" cm="1">
        <f t="array" ref="M529">IFERROR(INDEX(Design!J$1:J$680,_Formatting!$J446),"")</f>
        <v/>
      </c>
      <c r="N529" s="467" t="str" cm="1">
        <f t="array" ref="N529">IFERROR(INDEX(Design!K$1:K$680,_Formatting!$J446),"")</f>
        <v/>
      </c>
      <c r="O529" s="467" t="str" cm="1">
        <f t="array" ref="O529">IFERROR(INDEX(Design!L$1:L$680,_Formatting!$J446),"")</f>
        <v/>
      </c>
      <c r="P529" s="467" t="str" cm="1">
        <f t="array" ref="P529">IFERROR(INDEX(Design!Q$1:Q$680,_Formatting!$J446),"")</f>
        <v/>
      </c>
    </row>
    <row r="530" spans="3:16" x14ac:dyDescent="0.25">
      <c r="C530" s="467" t="str" cm="1">
        <f t="array" ref="C530">IFERROR(INDEX(Design!B$1:B$680,_Formatting!$J447),"")</f>
        <v/>
      </c>
      <c r="D530" s="467" t="str" cm="1">
        <f t="array" ref="D530">IFERROR(INDEX(Design!C$1:C$680,_Formatting!$J447),"")</f>
        <v/>
      </c>
      <c r="E530" s="467" t="str" cm="1">
        <f t="array" ref="E530">IFERROR(INDEX(Design!D$1:D$680,_Formatting!$J447),"")</f>
        <v/>
      </c>
      <c r="F530" s="467"/>
      <c r="G530" s="482" t="str" cm="1">
        <f t="array" ref="G530">IFERROR(INDEX(Design!E$1:E$680,_Formatting!$J447),"")</f>
        <v/>
      </c>
      <c r="H530" s="467"/>
      <c r="I530" s="467" t="str" cm="1">
        <f t="array" ref="I530">IFERROR(INDEX(Design!F$1:F$680,_Formatting!$J447),"")</f>
        <v/>
      </c>
      <c r="J530" s="467" t="str" cm="1">
        <f t="array" ref="J530">IFERROR(INDEX(Design!G$1:G$680,_Formatting!$J447),"")</f>
        <v/>
      </c>
      <c r="K530" s="483" t="str" cm="1">
        <f t="array" ref="K530">IFERROR(INDEX(Design!H$1:H$680,_Formatting!$J447),"")</f>
        <v/>
      </c>
      <c r="L530" s="467" t="str" cm="1">
        <f t="array" ref="L530">IFERROR(INDEX(Design!I$1:I$680,_Formatting!$J447),"")</f>
        <v/>
      </c>
      <c r="M530" s="467" t="str" cm="1">
        <f t="array" ref="M530">IFERROR(INDEX(Design!J$1:J$680,_Formatting!$J447),"")</f>
        <v/>
      </c>
      <c r="N530" s="467" t="str" cm="1">
        <f t="array" ref="N530">IFERROR(INDEX(Design!K$1:K$680,_Formatting!$J447),"")</f>
        <v/>
      </c>
      <c r="O530" s="467" t="str" cm="1">
        <f t="array" ref="O530">IFERROR(INDEX(Design!L$1:L$680,_Formatting!$J447),"")</f>
        <v/>
      </c>
      <c r="P530" s="467" t="str" cm="1">
        <f t="array" ref="P530">IFERROR(INDEX(Design!Q$1:Q$680,_Formatting!$J447),"")</f>
        <v/>
      </c>
    </row>
    <row r="531" spans="3:16" x14ac:dyDescent="0.25">
      <c r="C531" s="467" t="str" cm="1">
        <f t="array" ref="C531">IFERROR(INDEX(Design!B$1:B$680,_Formatting!$J448),"")</f>
        <v/>
      </c>
      <c r="D531" s="467" t="str" cm="1">
        <f t="array" ref="D531">IFERROR(INDEX(Design!C$1:C$680,_Formatting!$J448),"")</f>
        <v/>
      </c>
      <c r="E531" s="467" t="str" cm="1">
        <f t="array" ref="E531">IFERROR(INDEX(Design!D$1:D$680,_Formatting!$J448),"")</f>
        <v/>
      </c>
      <c r="F531" s="467"/>
      <c r="G531" s="482" t="str" cm="1">
        <f t="array" ref="G531">IFERROR(INDEX(Design!E$1:E$680,_Formatting!$J448),"")</f>
        <v/>
      </c>
      <c r="H531" s="467"/>
      <c r="I531" s="467" t="str" cm="1">
        <f t="array" ref="I531">IFERROR(INDEX(Design!F$1:F$680,_Formatting!$J448),"")</f>
        <v/>
      </c>
      <c r="J531" s="467" t="str" cm="1">
        <f t="array" ref="J531">IFERROR(INDEX(Design!G$1:G$680,_Formatting!$J448),"")</f>
        <v/>
      </c>
      <c r="K531" s="483" t="str" cm="1">
        <f t="array" ref="K531">IFERROR(INDEX(Design!H$1:H$680,_Formatting!$J448),"")</f>
        <v/>
      </c>
      <c r="L531" s="467" t="str" cm="1">
        <f t="array" ref="L531">IFERROR(INDEX(Design!I$1:I$680,_Formatting!$J448),"")</f>
        <v/>
      </c>
      <c r="M531" s="467" t="str" cm="1">
        <f t="array" ref="M531">IFERROR(INDEX(Design!J$1:J$680,_Formatting!$J448),"")</f>
        <v/>
      </c>
      <c r="N531" s="467" t="str" cm="1">
        <f t="array" ref="N531">IFERROR(INDEX(Design!K$1:K$680,_Formatting!$J448),"")</f>
        <v/>
      </c>
      <c r="O531" s="467" t="str" cm="1">
        <f t="array" ref="O531">IFERROR(INDEX(Design!L$1:L$680,_Formatting!$J448),"")</f>
        <v/>
      </c>
      <c r="P531" s="467" t="str" cm="1">
        <f t="array" ref="P531">IFERROR(INDEX(Design!Q$1:Q$680,_Formatting!$J448),"")</f>
        <v/>
      </c>
    </row>
    <row r="532" spans="3:16" x14ac:dyDescent="0.25">
      <c r="C532" s="467" t="str" cm="1">
        <f t="array" ref="C532">IFERROR(INDEX(Design!B$1:B$680,_Formatting!$J449),"")</f>
        <v/>
      </c>
      <c r="D532" s="467" t="str" cm="1">
        <f t="array" ref="D532">IFERROR(INDEX(Design!C$1:C$680,_Formatting!$J449),"")</f>
        <v/>
      </c>
      <c r="E532" s="467" t="str" cm="1">
        <f t="array" ref="E532">IFERROR(INDEX(Design!D$1:D$680,_Formatting!$J449),"")</f>
        <v/>
      </c>
      <c r="F532" s="467"/>
      <c r="G532" s="482" t="str" cm="1">
        <f t="array" ref="G532">IFERROR(INDEX(Design!E$1:E$680,_Formatting!$J449),"")</f>
        <v/>
      </c>
      <c r="H532" s="467"/>
      <c r="I532" s="467" t="str" cm="1">
        <f t="array" ref="I532">IFERROR(INDEX(Design!F$1:F$680,_Formatting!$J449),"")</f>
        <v/>
      </c>
      <c r="J532" s="467" t="str" cm="1">
        <f t="array" ref="J532">IFERROR(INDEX(Design!G$1:G$680,_Formatting!$J449),"")</f>
        <v/>
      </c>
      <c r="K532" s="483" t="str" cm="1">
        <f t="array" ref="K532">IFERROR(INDEX(Design!H$1:H$680,_Formatting!$J449),"")</f>
        <v/>
      </c>
      <c r="L532" s="467" t="str" cm="1">
        <f t="array" ref="L532">IFERROR(INDEX(Design!I$1:I$680,_Formatting!$J449),"")</f>
        <v/>
      </c>
      <c r="M532" s="467" t="str" cm="1">
        <f t="array" ref="M532">IFERROR(INDEX(Design!J$1:J$680,_Formatting!$J449),"")</f>
        <v/>
      </c>
      <c r="N532" s="467" t="str" cm="1">
        <f t="array" ref="N532">IFERROR(INDEX(Design!K$1:K$680,_Formatting!$J449),"")</f>
        <v/>
      </c>
      <c r="O532" s="467" t="str" cm="1">
        <f t="array" ref="O532">IFERROR(INDEX(Design!L$1:L$680,_Formatting!$J449),"")</f>
        <v/>
      </c>
      <c r="P532" s="467" t="str" cm="1">
        <f t="array" ref="P532">IFERROR(INDEX(Design!Q$1:Q$680,_Formatting!$J449),"")</f>
        <v/>
      </c>
    </row>
    <row r="533" spans="3:16" x14ac:dyDescent="0.25">
      <c r="C533" s="467" t="str" cm="1">
        <f t="array" ref="C533">IFERROR(INDEX(Design!B$1:B$680,_Formatting!$J450),"")</f>
        <v/>
      </c>
      <c r="D533" s="467" t="str" cm="1">
        <f t="array" ref="D533">IFERROR(INDEX(Design!C$1:C$680,_Formatting!$J450),"")</f>
        <v/>
      </c>
      <c r="E533" s="467" t="str" cm="1">
        <f t="array" ref="E533">IFERROR(INDEX(Design!D$1:D$680,_Formatting!$J450),"")</f>
        <v/>
      </c>
      <c r="F533" s="467"/>
      <c r="G533" s="482" t="str" cm="1">
        <f t="array" ref="G533">IFERROR(INDEX(Design!E$1:E$680,_Formatting!$J450),"")</f>
        <v/>
      </c>
      <c r="H533" s="467"/>
      <c r="I533" s="467" t="str" cm="1">
        <f t="array" ref="I533">IFERROR(INDEX(Design!F$1:F$680,_Formatting!$J450),"")</f>
        <v/>
      </c>
      <c r="J533" s="467" t="str" cm="1">
        <f t="array" ref="J533">IFERROR(INDEX(Design!G$1:G$680,_Formatting!$J450),"")</f>
        <v/>
      </c>
      <c r="K533" s="483" t="str" cm="1">
        <f t="array" ref="K533">IFERROR(INDEX(Design!H$1:H$680,_Formatting!$J450),"")</f>
        <v/>
      </c>
      <c r="L533" s="467" t="str" cm="1">
        <f t="array" ref="L533">IFERROR(INDEX(Design!I$1:I$680,_Formatting!$J450),"")</f>
        <v/>
      </c>
      <c r="M533" s="467" t="str" cm="1">
        <f t="array" ref="M533">IFERROR(INDEX(Design!J$1:J$680,_Formatting!$J450),"")</f>
        <v/>
      </c>
      <c r="N533" s="467" t="str" cm="1">
        <f t="array" ref="N533">IFERROR(INDEX(Design!K$1:K$680,_Formatting!$J450),"")</f>
        <v/>
      </c>
      <c r="O533" s="467" t="str" cm="1">
        <f t="array" ref="O533">IFERROR(INDEX(Design!L$1:L$680,_Formatting!$J450),"")</f>
        <v/>
      </c>
      <c r="P533" s="467" t="str" cm="1">
        <f t="array" ref="P533">IFERROR(INDEX(Design!Q$1:Q$680,_Formatting!$J450),"")</f>
        <v/>
      </c>
    </row>
    <row r="534" spans="3:16" x14ac:dyDescent="0.25">
      <c r="C534" s="467" t="str" cm="1">
        <f t="array" ref="C534">IFERROR(INDEX(Design!B$1:B$680,_Formatting!$J451),"")</f>
        <v/>
      </c>
      <c r="D534" s="467" t="str" cm="1">
        <f t="array" ref="D534">IFERROR(INDEX(Design!C$1:C$680,_Formatting!$J451),"")</f>
        <v/>
      </c>
      <c r="E534" s="467" t="str" cm="1">
        <f t="array" ref="E534">IFERROR(INDEX(Design!D$1:D$680,_Formatting!$J451),"")</f>
        <v/>
      </c>
      <c r="F534" s="467"/>
      <c r="G534" s="482" t="str" cm="1">
        <f t="array" ref="G534">IFERROR(INDEX(Design!E$1:E$680,_Formatting!$J451),"")</f>
        <v/>
      </c>
      <c r="H534" s="467"/>
      <c r="I534" s="467" t="str" cm="1">
        <f t="array" ref="I534">IFERROR(INDEX(Design!F$1:F$680,_Formatting!$J451),"")</f>
        <v/>
      </c>
      <c r="J534" s="467" t="str" cm="1">
        <f t="array" ref="J534">IFERROR(INDEX(Design!G$1:G$680,_Formatting!$J451),"")</f>
        <v/>
      </c>
      <c r="K534" s="483" t="str" cm="1">
        <f t="array" ref="K534">IFERROR(INDEX(Design!H$1:H$680,_Formatting!$J451),"")</f>
        <v/>
      </c>
      <c r="L534" s="467" t="str" cm="1">
        <f t="array" ref="L534">IFERROR(INDEX(Design!I$1:I$680,_Formatting!$J451),"")</f>
        <v/>
      </c>
      <c r="M534" s="467" t="str" cm="1">
        <f t="array" ref="M534">IFERROR(INDEX(Design!J$1:J$680,_Formatting!$J451),"")</f>
        <v/>
      </c>
      <c r="N534" s="467" t="str" cm="1">
        <f t="array" ref="N534">IFERROR(INDEX(Design!K$1:K$680,_Formatting!$J451),"")</f>
        <v/>
      </c>
      <c r="O534" s="467" t="str" cm="1">
        <f t="array" ref="O534">IFERROR(INDEX(Design!L$1:L$680,_Formatting!$J451),"")</f>
        <v/>
      </c>
      <c r="P534" s="467" t="str" cm="1">
        <f t="array" ref="P534">IFERROR(INDEX(Design!Q$1:Q$680,_Formatting!$J451),"")</f>
        <v/>
      </c>
    </row>
    <row r="535" spans="3:16" x14ac:dyDescent="0.25">
      <c r="C535" s="467" t="str" cm="1">
        <f t="array" ref="C535">IFERROR(INDEX(Design!B$1:B$680,_Formatting!$J452),"")</f>
        <v/>
      </c>
      <c r="D535" s="467" t="str" cm="1">
        <f t="array" ref="D535">IFERROR(INDEX(Design!C$1:C$680,_Formatting!$J452),"")</f>
        <v/>
      </c>
      <c r="E535" s="467" t="str" cm="1">
        <f t="array" ref="E535">IFERROR(INDEX(Design!D$1:D$680,_Formatting!$J452),"")</f>
        <v/>
      </c>
      <c r="F535" s="467"/>
      <c r="G535" s="482" t="str" cm="1">
        <f t="array" ref="G535">IFERROR(INDEX(Design!E$1:E$680,_Formatting!$J452),"")</f>
        <v/>
      </c>
      <c r="H535" s="467"/>
      <c r="I535" s="467" t="str" cm="1">
        <f t="array" ref="I535">IFERROR(INDEX(Design!F$1:F$680,_Formatting!$J452),"")</f>
        <v/>
      </c>
      <c r="J535" s="467" t="str" cm="1">
        <f t="array" ref="J535">IFERROR(INDEX(Design!G$1:G$680,_Formatting!$J452),"")</f>
        <v/>
      </c>
      <c r="K535" s="483" t="str" cm="1">
        <f t="array" ref="K535">IFERROR(INDEX(Design!H$1:H$680,_Formatting!$J452),"")</f>
        <v/>
      </c>
      <c r="L535" s="467" t="str" cm="1">
        <f t="array" ref="L535">IFERROR(INDEX(Design!I$1:I$680,_Formatting!$J452),"")</f>
        <v/>
      </c>
      <c r="M535" s="467" t="str" cm="1">
        <f t="array" ref="M535">IFERROR(INDEX(Design!J$1:J$680,_Formatting!$J452),"")</f>
        <v/>
      </c>
      <c r="N535" s="467" t="str" cm="1">
        <f t="array" ref="N535">IFERROR(INDEX(Design!K$1:K$680,_Formatting!$J452),"")</f>
        <v/>
      </c>
      <c r="O535" s="467" t="str" cm="1">
        <f t="array" ref="O535">IFERROR(INDEX(Design!L$1:L$680,_Formatting!$J452),"")</f>
        <v/>
      </c>
      <c r="P535" s="467" t="str" cm="1">
        <f t="array" ref="P535">IFERROR(INDEX(Design!Q$1:Q$680,_Formatting!$J452),"")</f>
        <v/>
      </c>
    </row>
    <row r="536" spans="3:16" x14ac:dyDescent="0.25">
      <c r="C536" s="467" t="str" cm="1">
        <f t="array" ref="C536">IFERROR(INDEX(Design!B$1:B$680,_Formatting!$J453),"")</f>
        <v/>
      </c>
      <c r="D536" s="467" t="str" cm="1">
        <f t="array" ref="D536">IFERROR(INDEX(Design!C$1:C$680,_Formatting!$J453),"")</f>
        <v/>
      </c>
      <c r="E536" s="467" t="str" cm="1">
        <f t="array" ref="E536">IFERROR(INDEX(Design!D$1:D$680,_Formatting!$J453),"")</f>
        <v/>
      </c>
      <c r="F536" s="467"/>
      <c r="G536" s="482" t="str" cm="1">
        <f t="array" ref="G536">IFERROR(INDEX(Design!E$1:E$680,_Formatting!$J453),"")</f>
        <v/>
      </c>
      <c r="H536" s="467"/>
      <c r="I536" s="467" t="str" cm="1">
        <f t="array" ref="I536">IFERROR(INDEX(Design!F$1:F$680,_Formatting!$J453),"")</f>
        <v/>
      </c>
      <c r="J536" s="467" t="str" cm="1">
        <f t="array" ref="J536">IFERROR(INDEX(Design!G$1:G$680,_Formatting!$J453),"")</f>
        <v/>
      </c>
      <c r="K536" s="483" t="str" cm="1">
        <f t="array" ref="K536">IFERROR(INDEX(Design!H$1:H$680,_Formatting!$J453),"")</f>
        <v/>
      </c>
      <c r="L536" s="467" t="str" cm="1">
        <f t="array" ref="L536">IFERROR(INDEX(Design!I$1:I$680,_Formatting!$J453),"")</f>
        <v/>
      </c>
      <c r="M536" s="467" t="str" cm="1">
        <f t="array" ref="M536">IFERROR(INDEX(Design!J$1:J$680,_Formatting!$J453),"")</f>
        <v/>
      </c>
      <c r="N536" s="467" t="str" cm="1">
        <f t="array" ref="N536">IFERROR(INDEX(Design!K$1:K$680,_Formatting!$J453),"")</f>
        <v/>
      </c>
      <c r="O536" s="467" t="str" cm="1">
        <f t="array" ref="O536">IFERROR(INDEX(Design!L$1:L$680,_Formatting!$J453),"")</f>
        <v/>
      </c>
      <c r="P536" s="467" t="str" cm="1">
        <f t="array" ref="P536">IFERROR(INDEX(Design!Q$1:Q$680,_Formatting!$J453),"")</f>
        <v/>
      </c>
    </row>
    <row r="537" spans="3:16" x14ac:dyDescent="0.25">
      <c r="C537" s="467" t="str" cm="1">
        <f t="array" ref="C537">IFERROR(INDEX(Design!B$1:B$680,_Formatting!$J454),"")</f>
        <v/>
      </c>
      <c r="D537" s="467" t="str" cm="1">
        <f t="array" ref="D537">IFERROR(INDEX(Design!C$1:C$680,_Formatting!$J454),"")</f>
        <v/>
      </c>
      <c r="E537" s="467" t="str" cm="1">
        <f t="array" ref="E537">IFERROR(INDEX(Design!D$1:D$680,_Formatting!$J454),"")</f>
        <v/>
      </c>
      <c r="F537" s="467"/>
      <c r="G537" s="482" t="str" cm="1">
        <f t="array" ref="G537">IFERROR(INDEX(Design!E$1:E$680,_Formatting!$J454),"")</f>
        <v/>
      </c>
      <c r="H537" s="467"/>
      <c r="I537" s="467" t="str" cm="1">
        <f t="array" ref="I537">IFERROR(INDEX(Design!F$1:F$680,_Formatting!$J454),"")</f>
        <v/>
      </c>
      <c r="J537" s="467" t="str" cm="1">
        <f t="array" ref="J537">IFERROR(INDEX(Design!G$1:G$680,_Formatting!$J454),"")</f>
        <v/>
      </c>
      <c r="K537" s="483" t="str" cm="1">
        <f t="array" ref="K537">IFERROR(INDEX(Design!H$1:H$680,_Formatting!$J454),"")</f>
        <v/>
      </c>
      <c r="L537" s="467" t="str" cm="1">
        <f t="array" ref="L537">IFERROR(INDEX(Design!I$1:I$680,_Formatting!$J454),"")</f>
        <v/>
      </c>
      <c r="M537" s="467" t="str" cm="1">
        <f t="array" ref="M537">IFERROR(INDEX(Design!J$1:J$680,_Formatting!$J454),"")</f>
        <v/>
      </c>
      <c r="N537" s="467" t="str" cm="1">
        <f t="array" ref="N537">IFERROR(INDEX(Design!K$1:K$680,_Formatting!$J454),"")</f>
        <v/>
      </c>
      <c r="O537" s="467" t="str" cm="1">
        <f t="array" ref="O537">IFERROR(INDEX(Design!L$1:L$680,_Formatting!$J454),"")</f>
        <v/>
      </c>
      <c r="P537" s="467" t="str" cm="1">
        <f t="array" ref="P537">IFERROR(INDEX(Design!Q$1:Q$680,_Formatting!$J454),"")</f>
        <v/>
      </c>
    </row>
    <row r="538" spans="3:16" x14ac:dyDescent="0.25">
      <c r="C538" s="467" t="str" cm="1">
        <f t="array" ref="C538">IFERROR(INDEX(Design!B$1:B$680,_Formatting!$J455),"")</f>
        <v/>
      </c>
      <c r="D538" s="467" t="str" cm="1">
        <f t="array" ref="D538">IFERROR(INDEX(Design!C$1:C$680,_Formatting!$J455),"")</f>
        <v/>
      </c>
      <c r="E538" s="467" t="str" cm="1">
        <f t="array" ref="E538">IFERROR(INDEX(Design!D$1:D$680,_Formatting!$J455),"")</f>
        <v/>
      </c>
      <c r="F538" s="467"/>
      <c r="G538" s="482" t="str" cm="1">
        <f t="array" ref="G538">IFERROR(INDEX(Design!E$1:E$680,_Formatting!$J455),"")</f>
        <v/>
      </c>
      <c r="H538" s="467"/>
      <c r="I538" s="467" t="str" cm="1">
        <f t="array" ref="I538">IFERROR(INDEX(Design!F$1:F$680,_Formatting!$J455),"")</f>
        <v/>
      </c>
      <c r="J538" s="467" t="str" cm="1">
        <f t="array" ref="J538">IFERROR(INDEX(Design!G$1:G$680,_Formatting!$J455),"")</f>
        <v/>
      </c>
      <c r="K538" s="483" t="str" cm="1">
        <f t="array" ref="K538">IFERROR(INDEX(Design!H$1:H$680,_Formatting!$J455),"")</f>
        <v/>
      </c>
      <c r="L538" s="467" t="str" cm="1">
        <f t="array" ref="L538">IFERROR(INDEX(Design!I$1:I$680,_Formatting!$J455),"")</f>
        <v/>
      </c>
      <c r="M538" s="467" t="str" cm="1">
        <f t="array" ref="M538">IFERROR(INDEX(Design!J$1:J$680,_Formatting!$J455),"")</f>
        <v/>
      </c>
      <c r="N538" s="467" t="str" cm="1">
        <f t="array" ref="N538">IFERROR(INDEX(Design!K$1:K$680,_Formatting!$J455),"")</f>
        <v/>
      </c>
      <c r="O538" s="467" t="str" cm="1">
        <f t="array" ref="O538">IFERROR(INDEX(Design!L$1:L$680,_Formatting!$J455),"")</f>
        <v/>
      </c>
      <c r="P538" s="467" t="str" cm="1">
        <f t="array" ref="P538">IFERROR(INDEX(Design!Q$1:Q$680,_Formatting!$J455),"")</f>
        <v/>
      </c>
    </row>
    <row r="539" spans="3:16" x14ac:dyDescent="0.25">
      <c r="C539" s="467" t="str" cm="1">
        <f t="array" ref="C539">IFERROR(INDEX(Design!B$1:B$680,_Formatting!$J456),"")</f>
        <v/>
      </c>
      <c r="D539" s="467" t="str" cm="1">
        <f t="array" ref="D539">IFERROR(INDEX(Design!C$1:C$680,_Formatting!$J456),"")</f>
        <v/>
      </c>
      <c r="E539" s="467" t="str" cm="1">
        <f t="array" ref="E539">IFERROR(INDEX(Design!D$1:D$680,_Formatting!$J456),"")</f>
        <v/>
      </c>
      <c r="F539" s="467"/>
      <c r="G539" s="482" t="str" cm="1">
        <f t="array" ref="G539">IFERROR(INDEX(Design!E$1:E$680,_Formatting!$J456),"")</f>
        <v/>
      </c>
      <c r="H539" s="467"/>
      <c r="I539" s="467" t="str" cm="1">
        <f t="array" ref="I539">IFERROR(INDEX(Design!F$1:F$680,_Formatting!$J456),"")</f>
        <v/>
      </c>
      <c r="J539" s="467" t="str" cm="1">
        <f t="array" ref="J539">IFERROR(INDEX(Design!G$1:G$680,_Formatting!$J456),"")</f>
        <v/>
      </c>
      <c r="K539" s="483" t="str" cm="1">
        <f t="array" ref="K539">IFERROR(INDEX(Design!H$1:H$680,_Formatting!$J456),"")</f>
        <v/>
      </c>
      <c r="L539" s="467" t="str" cm="1">
        <f t="array" ref="L539">IFERROR(INDEX(Design!I$1:I$680,_Formatting!$J456),"")</f>
        <v/>
      </c>
      <c r="M539" s="467" t="str" cm="1">
        <f t="array" ref="M539">IFERROR(INDEX(Design!J$1:J$680,_Formatting!$J456),"")</f>
        <v/>
      </c>
      <c r="N539" s="467" t="str" cm="1">
        <f t="array" ref="N539">IFERROR(INDEX(Design!K$1:K$680,_Formatting!$J456),"")</f>
        <v/>
      </c>
      <c r="O539" s="467" t="str" cm="1">
        <f t="array" ref="O539">IFERROR(INDEX(Design!L$1:L$680,_Formatting!$J456),"")</f>
        <v/>
      </c>
      <c r="P539" s="467" t="str" cm="1">
        <f t="array" ref="P539">IFERROR(INDEX(Design!Q$1:Q$680,_Formatting!$J456),"")</f>
        <v/>
      </c>
    </row>
    <row r="540" spans="3:16" x14ac:dyDescent="0.25">
      <c r="C540" s="467" t="str" cm="1">
        <f t="array" ref="C540">IFERROR(INDEX(Design!B$1:B$680,_Formatting!$J457),"")</f>
        <v/>
      </c>
      <c r="D540" s="467" t="str" cm="1">
        <f t="array" ref="D540">IFERROR(INDEX(Design!C$1:C$680,_Formatting!$J457),"")</f>
        <v/>
      </c>
      <c r="E540" s="467" t="str" cm="1">
        <f t="array" ref="E540">IFERROR(INDEX(Design!D$1:D$680,_Formatting!$J457),"")</f>
        <v/>
      </c>
      <c r="F540" s="467"/>
      <c r="G540" s="482" t="str" cm="1">
        <f t="array" ref="G540">IFERROR(INDEX(Design!E$1:E$680,_Formatting!$J457),"")</f>
        <v/>
      </c>
      <c r="H540" s="467"/>
      <c r="I540" s="467" t="str" cm="1">
        <f t="array" ref="I540">IFERROR(INDEX(Design!F$1:F$680,_Formatting!$J457),"")</f>
        <v/>
      </c>
      <c r="J540" s="467" t="str" cm="1">
        <f t="array" ref="J540">IFERROR(INDEX(Design!G$1:G$680,_Formatting!$J457),"")</f>
        <v/>
      </c>
      <c r="K540" s="483" t="str" cm="1">
        <f t="array" ref="K540">IFERROR(INDEX(Design!H$1:H$680,_Formatting!$J457),"")</f>
        <v/>
      </c>
      <c r="L540" s="467" t="str" cm="1">
        <f t="array" ref="L540">IFERROR(INDEX(Design!I$1:I$680,_Formatting!$J457),"")</f>
        <v/>
      </c>
      <c r="M540" s="467" t="str" cm="1">
        <f t="array" ref="M540">IFERROR(INDEX(Design!J$1:J$680,_Formatting!$J457),"")</f>
        <v/>
      </c>
      <c r="N540" s="467" t="str" cm="1">
        <f t="array" ref="N540">IFERROR(INDEX(Design!K$1:K$680,_Formatting!$J457),"")</f>
        <v/>
      </c>
      <c r="O540" s="467" t="str" cm="1">
        <f t="array" ref="O540">IFERROR(INDEX(Design!L$1:L$680,_Formatting!$J457),"")</f>
        <v/>
      </c>
      <c r="P540" s="467" t="str" cm="1">
        <f t="array" ref="P540">IFERROR(INDEX(Design!Q$1:Q$680,_Formatting!$J457),"")</f>
        <v/>
      </c>
    </row>
    <row r="541" spans="3:16" x14ac:dyDescent="0.25">
      <c r="C541" s="467" t="str" cm="1">
        <f t="array" ref="C541">IFERROR(INDEX(Design!B$1:B$680,_Formatting!$J458),"")</f>
        <v/>
      </c>
      <c r="D541" s="467" t="str" cm="1">
        <f t="array" ref="D541">IFERROR(INDEX(Design!C$1:C$680,_Formatting!$J458),"")</f>
        <v/>
      </c>
      <c r="E541" s="467" t="str" cm="1">
        <f t="array" ref="E541">IFERROR(INDEX(Design!D$1:D$680,_Formatting!$J458),"")</f>
        <v/>
      </c>
      <c r="F541" s="467"/>
      <c r="G541" s="482" t="str" cm="1">
        <f t="array" ref="G541">IFERROR(INDEX(Design!E$1:E$680,_Formatting!$J458),"")</f>
        <v/>
      </c>
      <c r="H541" s="467"/>
      <c r="I541" s="467" t="str" cm="1">
        <f t="array" ref="I541">IFERROR(INDEX(Design!F$1:F$680,_Formatting!$J458),"")</f>
        <v/>
      </c>
      <c r="J541" s="467" t="str" cm="1">
        <f t="array" ref="J541">IFERROR(INDEX(Design!G$1:G$680,_Formatting!$J458),"")</f>
        <v/>
      </c>
      <c r="K541" s="483" t="str" cm="1">
        <f t="array" ref="K541">IFERROR(INDEX(Design!H$1:H$680,_Formatting!$J458),"")</f>
        <v/>
      </c>
      <c r="L541" s="467" t="str" cm="1">
        <f t="array" ref="L541">IFERROR(INDEX(Design!I$1:I$680,_Formatting!$J458),"")</f>
        <v/>
      </c>
      <c r="M541" s="467" t="str" cm="1">
        <f t="array" ref="M541">IFERROR(INDEX(Design!J$1:J$680,_Formatting!$J458),"")</f>
        <v/>
      </c>
      <c r="N541" s="467" t="str" cm="1">
        <f t="array" ref="N541">IFERROR(INDEX(Design!K$1:K$680,_Formatting!$J458),"")</f>
        <v/>
      </c>
      <c r="O541" s="467" t="str" cm="1">
        <f t="array" ref="O541">IFERROR(INDEX(Design!L$1:L$680,_Formatting!$J458),"")</f>
        <v/>
      </c>
      <c r="P541" s="467" t="str" cm="1">
        <f t="array" ref="P541">IFERROR(INDEX(Design!Q$1:Q$680,_Formatting!$J458),"")</f>
        <v/>
      </c>
    </row>
    <row r="542" spans="3:16" x14ac:dyDescent="0.25">
      <c r="C542" s="467" t="str" cm="1">
        <f t="array" ref="C542">IFERROR(INDEX(Design!B$1:B$680,_Formatting!$J459),"")</f>
        <v/>
      </c>
      <c r="D542" s="467" t="str" cm="1">
        <f t="array" ref="D542">IFERROR(INDEX(Design!C$1:C$680,_Formatting!$J459),"")</f>
        <v/>
      </c>
      <c r="E542" s="467" t="str" cm="1">
        <f t="array" ref="E542">IFERROR(INDEX(Design!D$1:D$680,_Formatting!$J459),"")</f>
        <v/>
      </c>
      <c r="F542" s="467"/>
      <c r="G542" s="482" t="str" cm="1">
        <f t="array" ref="G542">IFERROR(INDEX(Design!E$1:E$680,_Formatting!$J459),"")</f>
        <v/>
      </c>
      <c r="H542" s="467"/>
      <c r="I542" s="467" t="str" cm="1">
        <f t="array" ref="I542">IFERROR(INDEX(Design!F$1:F$680,_Formatting!$J459),"")</f>
        <v/>
      </c>
      <c r="J542" s="467" t="str" cm="1">
        <f t="array" ref="J542">IFERROR(INDEX(Design!G$1:G$680,_Formatting!$J459),"")</f>
        <v/>
      </c>
      <c r="K542" s="483" t="str" cm="1">
        <f t="array" ref="K542">IFERROR(INDEX(Design!H$1:H$680,_Formatting!$J459),"")</f>
        <v/>
      </c>
      <c r="L542" s="467" t="str" cm="1">
        <f t="array" ref="L542">IFERROR(INDEX(Design!I$1:I$680,_Formatting!$J459),"")</f>
        <v/>
      </c>
      <c r="M542" s="467" t="str" cm="1">
        <f t="array" ref="M542">IFERROR(INDEX(Design!J$1:J$680,_Formatting!$J459),"")</f>
        <v/>
      </c>
      <c r="N542" s="467" t="str" cm="1">
        <f t="array" ref="N542">IFERROR(INDEX(Design!K$1:K$680,_Formatting!$J459),"")</f>
        <v/>
      </c>
      <c r="O542" s="467" t="str" cm="1">
        <f t="array" ref="O542">IFERROR(INDEX(Design!L$1:L$680,_Formatting!$J459),"")</f>
        <v/>
      </c>
      <c r="P542" s="467" t="str" cm="1">
        <f t="array" ref="P542">IFERROR(INDEX(Design!Q$1:Q$680,_Formatting!$J459),"")</f>
        <v/>
      </c>
    </row>
    <row r="543" spans="3:16" x14ac:dyDescent="0.25">
      <c r="C543" s="467" t="str" cm="1">
        <f t="array" ref="C543">IFERROR(INDEX(Design!B$1:B$680,_Formatting!$J460),"")</f>
        <v/>
      </c>
      <c r="D543" s="467" t="str" cm="1">
        <f t="array" ref="D543">IFERROR(INDEX(Design!C$1:C$680,_Formatting!$J460),"")</f>
        <v/>
      </c>
      <c r="E543" s="467" t="str" cm="1">
        <f t="array" ref="E543">IFERROR(INDEX(Design!D$1:D$680,_Formatting!$J460),"")</f>
        <v/>
      </c>
      <c r="F543" s="467"/>
      <c r="G543" s="482" t="str" cm="1">
        <f t="array" ref="G543">IFERROR(INDEX(Design!E$1:E$680,_Formatting!$J460),"")</f>
        <v/>
      </c>
      <c r="H543" s="467"/>
      <c r="I543" s="467" t="str" cm="1">
        <f t="array" ref="I543">IFERROR(INDEX(Design!F$1:F$680,_Formatting!$J460),"")</f>
        <v/>
      </c>
      <c r="J543" s="467" t="str" cm="1">
        <f t="array" ref="J543">IFERROR(INDEX(Design!G$1:G$680,_Formatting!$J460),"")</f>
        <v/>
      </c>
      <c r="K543" s="483" t="str" cm="1">
        <f t="array" ref="K543">IFERROR(INDEX(Design!H$1:H$680,_Formatting!$J460),"")</f>
        <v/>
      </c>
      <c r="L543" s="467" t="str" cm="1">
        <f t="array" ref="L543">IFERROR(INDEX(Design!I$1:I$680,_Formatting!$J460),"")</f>
        <v/>
      </c>
      <c r="M543" s="467" t="str" cm="1">
        <f t="array" ref="M543">IFERROR(INDEX(Design!J$1:J$680,_Formatting!$J460),"")</f>
        <v/>
      </c>
      <c r="N543" s="467" t="str" cm="1">
        <f t="array" ref="N543">IFERROR(INDEX(Design!K$1:K$680,_Formatting!$J460),"")</f>
        <v/>
      </c>
      <c r="O543" s="467" t="str" cm="1">
        <f t="array" ref="O543">IFERROR(INDEX(Design!L$1:L$680,_Formatting!$J460),"")</f>
        <v/>
      </c>
      <c r="P543" s="467" t="str" cm="1">
        <f t="array" ref="P543">IFERROR(INDEX(Design!Q$1:Q$680,_Formatting!$J460),"")</f>
        <v/>
      </c>
    </row>
    <row r="544" spans="3:16" x14ac:dyDescent="0.25">
      <c r="C544" s="467" t="str" cm="1">
        <f t="array" ref="C544">IFERROR(INDEX(Design!B$1:B$680,_Formatting!$J461),"")</f>
        <v/>
      </c>
      <c r="D544" s="467" t="str" cm="1">
        <f t="array" ref="D544">IFERROR(INDEX(Design!C$1:C$680,_Formatting!$J461),"")</f>
        <v/>
      </c>
      <c r="E544" s="467" t="str" cm="1">
        <f t="array" ref="E544">IFERROR(INDEX(Design!D$1:D$680,_Formatting!$J461),"")</f>
        <v/>
      </c>
      <c r="F544" s="467"/>
      <c r="G544" s="482" t="str" cm="1">
        <f t="array" ref="G544">IFERROR(INDEX(Design!E$1:E$680,_Formatting!$J461),"")</f>
        <v/>
      </c>
      <c r="H544" s="467"/>
      <c r="I544" s="467" t="str" cm="1">
        <f t="array" ref="I544">IFERROR(INDEX(Design!F$1:F$680,_Formatting!$J461),"")</f>
        <v/>
      </c>
      <c r="J544" s="467" t="str" cm="1">
        <f t="array" ref="J544">IFERROR(INDEX(Design!G$1:G$680,_Formatting!$J461),"")</f>
        <v/>
      </c>
      <c r="K544" s="483" t="str" cm="1">
        <f t="array" ref="K544">IFERROR(INDEX(Design!H$1:H$680,_Formatting!$J461),"")</f>
        <v/>
      </c>
      <c r="L544" s="467" t="str" cm="1">
        <f t="array" ref="L544">IFERROR(INDEX(Design!I$1:I$680,_Formatting!$J461),"")</f>
        <v/>
      </c>
      <c r="M544" s="467" t="str" cm="1">
        <f t="array" ref="M544">IFERROR(INDEX(Design!J$1:J$680,_Formatting!$J461),"")</f>
        <v/>
      </c>
      <c r="N544" s="467" t="str" cm="1">
        <f t="array" ref="N544">IFERROR(INDEX(Design!K$1:K$680,_Formatting!$J461),"")</f>
        <v/>
      </c>
      <c r="O544" s="467" t="str" cm="1">
        <f t="array" ref="O544">IFERROR(INDEX(Design!L$1:L$680,_Formatting!$J461),"")</f>
        <v/>
      </c>
      <c r="P544" s="467" t="str" cm="1">
        <f t="array" ref="P544">IFERROR(INDEX(Design!Q$1:Q$680,_Formatting!$J461),"")</f>
        <v/>
      </c>
    </row>
    <row r="545" spans="3:16" x14ac:dyDescent="0.25">
      <c r="C545" s="467" t="str" cm="1">
        <f t="array" ref="C545">IFERROR(INDEX(Design!B$1:B$680,_Formatting!$J462),"")</f>
        <v/>
      </c>
      <c r="D545" s="467" t="str" cm="1">
        <f t="array" ref="D545">IFERROR(INDEX(Design!C$1:C$680,_Formatting!$J462),"")</f>
        <v/>
      </c>
      <c r="E545" s="467" t="str" cm="1">
        <f t="array" ref="E545">IFERROR(INDEX(Design!D$1:D$680,_Formatting!$J462),"")</f>
        <v/>
      </c>
      <c r="F545" s="467"/>
      <c r="G545" s="482" t="str" cm="1">
        <f t="array" ref="G545">IFERROR(INDEX(Design!E$1:E$680,_Formatting!$J462),"")</f>
        <v/>
      </c>
      <c r="H545" s="467"/>
      <c r="I545" s="467" t="str" cm="1">
        <f t="array" ref="I545">IFERROR(INDEX(Design!F$1:F$680,_Formatting!$J462),"")</f>
        <v/>
      </c>
      <c r="J545" s="467" t="str" cm="1">
        <f t="array" ref="J545">IFERROR(INDEX(Design!G$1:G$680,_Formatting!$J462),"")</f>
        <v/>
      </c>
      <c r="K545" s="483" t="str" cm="1">
        <f t="array" ref="K545">IFERROR(INDEX(Design!H$1:H$680,_Formatting!$J462),"")</f>
        <v/>
      </c>
      <c r="L545" s="467" t="str" cm="1">
        <f t="array" ref="L545">IFERROR(INDEX(Design!I$1:I$680,_Formatting!$J462),"")</f>
        <v/>
      </c>
      <c r="M545" s="467" t="str" cm="1">
        <f t="array" ref="M545">IFERROR(INDEX(Design!J$1:J$680,_Formatting!$J462),"")</f>
        <v/>
      </c>
      <c r="N545" s="467" t="str" cm="1">
        <f t="array" ref="N545">IFERROR(INDEX(Design!K$1:K$680,_Formatting!$J462),"")</f>
        <v/>
      </c>
      <c r="O545" s="467" t="str" cm="1">
        <f t="array" ref="O545">IFERROR(INDEX(Design!L$1:L$680,_Formatting!$J462),"")</f>
        <v/>
      </c>
      <c r="P545" s="467" t="str" cm="1">
        <f t="array" ref="P545">IFERROR(INDEX(Design!Q$1:Q$680,_Formatting!$J462),"")</f>
        <v/>
      </c>
    </row>
    <row r="546" spans="3:16" x14ac:dyDescent="0.25">
      <c r="C546" s="467" t="str" cm="1">
        <f t="array" ref="C546">IFERROR(INDEX(Design!B$1:B$680,_Formatting!$J463),"")</f>
        <v/>
      </c>
      <c r="D546" s="467" t="str" cm="1">
        <f t="array" ref="D546">IFERROR(INDEX(Design!C$1:C$680,_Formatting!$J463),"")</f>
        <v/>
      </c>
      <c r="E546" s="467" t="str" cm="1">
        <f t="array" ref="E546">IFERROR(INDEX(Design!D$1:D$680,_Formatting!$J463),"")</f>
        <v/>
      </c>
      <c r="F546" s="467"/>
      <c r="G546" s="482" t="str" cm="1">
        <f t="array" ref="G546">IFERROR(INDEX(Design!E$1:E$680,_Formatting!$J463),"")</f>
        <v/>
      </c>
      <c r="H546" s="467"/>
      <c r="I546" s="467" t="str" cm="1">
        <f t="array" ref="I546">IFERROR(INDEX(Design!F$1:F$680,_Formatting!$J463),"")</f>
        <v/>
      </c>
      <c r="J546" s="467" t="str" cm="1">
        <f t="array" ref="J546">IFERROR(INDEX(Design!G$1:G$680,_Formatting!$J463),"")</f>
        <v/>
      </c>
      <c r="K546" s="483" t="str" cm="1">
        <f t="array" ref="K546">IFERROR(INDEX(Design!H$1:H$680,_Formatting!$J463),"")</f>
        <v/>
      </c>
      <c r="L546" s="467" t="str" cm="1">
        <f t="array" ref="L546">IFERROR(INDEX(Design!I$1:I$680,_Formatting!$J463),"")</f>
        <v/>
      </c>
      <c r="M546" s="467" t="str" cm="1">
        <f t="array" ref="M546">IFERROR(INDEX(Design!J$1:J$680,_Formatting!$J463),"")</f>
        <v/>
      </c>
      <c r="N546" s="467" t="str" cm="1">
        <f t="array" ref="N546">IFERROR(INDEX(Design!K$1:K$680,_Formatting!$J463),"")</f>
        <v/>
      </c>
      <c r="O546" s="467" t="str" cm="1">
        <f t="array" ref="O546">IFERROR(INDEX(Design!L$1:L$680,_Formatting!$J463),"")</f>
        <v/>
      </c>
      <c r="P546" s="467" t="str" cm="1">
        <f t="array" ref="P546">IFERROR(INDEX(Design!Q$1:Q$680,_Formatting!$J463),"")</f>
        <v/>
      </c>
    </row>
    <row r="547" spans="3:16" x14ac:dyDescent="0.25">
      <c r="C547" s="467" t="str" cm="1">
        <f t="array" ref="C547">IFERROR(INDEX(Design!B$1:B$680,_Formatting!$J464),"")</f>
        <v/>
      </c>
      <c r="D547" s="467" t="str" cm="1">
        <f t="array" ref="D547">IFERROR(INDEX(Design!C$1:C$680,_Formatting!$J464),"")</f>
        <v/>
      </c>
      <c r="E547" s="467" t="str" cm="1">
        <f t="array" ref="E547">IFERROR(INDEX(Design!D$1:D$680,_Formatting!$J464),"")</f>
        <v/>
      </c>
      <c r="F547" s="467"/>
      <c r="G547" s="482" t="str" cm="1">
        <f t="array" ref="G547">IFERROR(INDEX(Design!E$1:E$680,_Formatting!$J464),"")</f>
        <v/>
      </c>
      <c r="H547" s="467"/>
      <c r="I547" s="467" t="str" cm="1">
        <f t="array" ref="I547">IFERROR(INDEX(Design!F$1:F$680,_Formatting!$J464),"")</f>
        <v/>
      </c>
      <c r="J547" s="467" t="str" cm="1">
        <f t="array" ref="J547">IFERROR(INDEX(Design!G$1:G$680,_Formatting!$J464),"")</f>
        <v/>
      </c>
      <c r="K547" s="483" t="str" cm="1">
        <f t="array" ref="K547">IFERROR(INDEX(Design!H$1:H$680,_Formatting!$J464),"")</f>
        <v/>
      </c>
      <c r="L547" s="467" t="str" cm="1">
        <f t="array" ref="L547">IFERROR(INDEX(Design!I$1:I$680,_Formatting!$J464),"")</f>
        <v/>
      </c>
      <c r="M547" s="467" t="str" cm="1">
        <f t="array" ref="M547">IFERROR(INDEX(Design!J$1:J$680,_Formatting!$J464),"")</f>
        <v/>
      </c>
      <c r="N547" s="467" t="str" cm="1">
        <f t="array" ref="N547">IFERROR(INDEX(Design!K$1:K$680,_Formatting!$J464),"")</f>
        <v/>
      </c>
      <c r="O547" s="467" t="str" cm="1">
        <f t="array" ref="O547">IFERROR(INDEX(Design!L$1:L$680,_Formatting!$J464),"")</f>
        <v/>
      </c>
      <c r="P547" s="467" t="str" cm="1">
        <f t="array" ref="P547">IFERROR(INDEX(Design!Q$1:Q$680,_Formatting!$J464),"")</f>
        <v/>
      </c>
    </row>
    <row r="548" spans="3:16" x14ac:dyDescent="0.25">
      <c r="C548" s="467" t="str" cm="1">
        <f t="array" ref="C548">IFERROR(INDEX(Design!B$1:B$680,_Formatting!$J465),"")</f>
        <v/>
      </c>
      <c r="D548" s="467" t="str" cm="1">
        <f t="array" ref="D548">IFERROR(INDEX(Design!C$1:C$680,_Formatting!$J465),"")</f>
        <v/>
      </c>
      <c r="E548" s="467" t="str" cm="1">
        <f t="array" ref="E548">IFERROR(INDEX(Design!D$1:D$680,_Formatting!$J465),"")</f>
        <v/>
      </c>
      <c r="F548" s="467"/>
      <c r="G548" s="482" t="str" cm="1">
        <f t="array" ref="G548">IFERROR(INDEX(Design!E$1:E$680,_Formatting!$J465),"")</f>
        <v/>
      </c>
      <c r="H548" s="467"/>
      <c r="I548" s="467" t="str" cm="1">
        <f t="array" ref="I548">IFERROR(INDEX(Design!F$1:F$680,_Formatting!$J465),"")</f>
        <v/>
      </c>
      <c r="J548" s="467" t="str" cm="1">
        <f t="array" ref="J548">IFERROR(INDEX(Design!G$1:G$680,_Formatting!$J465),"")</f>
        <v/>
      </c>
      <c r="K548" s="483" t="str" cm="1">
        <f t="array" ref="K548">IFERROR(INDEX(Design!H$1:H$680,_Formatting!$J465),"")</f>
        <v/>
      </c>
      <c r="L548" s="467" t="str" cm="1">
        <f t="array" ref="L548">IFERROR(INDEX(Design!I$1:I$680,_Formatting!$J465),"")</f>
        <v/>
      </c>
      <c r="M548" s="467" t="str" cm="1">
        <f t="array" ref="M548">IFERROR(INDEX(Design!J$1:J$680,_Formatting!$J465),"")</f>
        <v/>
      </c>
      <c r="N548" s="467" t="str" cm="1">
        <f t="array" ref="N548">IFERROR(INDEX(Design!K$1:K$680,_Formatting!$J465),"")</f>
        <v/>
      </c>
      <c r="O548" s="467" t="str" cm="1">
        <f t="array" ref="O548">IFERROR(INDEX(Design!L$1:L$680,_Formatting!$J465),"")</f>
        <v/>
      </c>
      <c r="P548" s="467" t="str" cm="1">
        <f t="array" ref="P548">IFERROR(INDEX(Design!Q$1:Q$680,_Formatting!$J465),"")</f>
        <v/>
      </c>
    </row>
    <row r="549" spans="3:16" x14ac:dyDescent="0.25">
      <c r="C549" s="467" t="str" cm="1">
        <f t="array" ref="C549">IFERROR(INDEX(Design!B$1:B$680,_Formatting!$J466),"")</f>
        <v/>
      </c>
      <c r="D549" s="467" t="str" cm="1">
        <f t="array" ref="D549">IFERROR(INDEX(Design!C$1:C$680,_Formatting!$J466),"")</f>
        <v/>
      </c>
      <c r="E549" s="467" t="str" cm="1">
        <f t="array" ref="E549">IFERROR(INDEX(Design!D$1:D$680,_Formatting!$J466),"")</f>
        <v/>
      </c>
      <c r="F549" s="467"/>
      <c r="G549" s="482" t="str" cm="1">
        <f t="array" ref="G549">IFERROR(INDEX(Design!E$1:E$680,_Formatting!$J466),"")</f>
        <v/>
      </c>
      <c r="H549" s="467"/>
      <c r="I549" s="467" t="str" cm="1">
        <f t="array" ref="I549">IFERROR(INDEX(Design!F$1:F$680,_Formatting!$J466),"")</f>
        <v/>
      </c>
      <c r="J549" s="467" t="str" cm="1">
        <f t="array" ref="J549">IFERROR(INDEX(Design!G$1:G$680,_Formatting!$J466),"")</f>
        <v/>
      </c>
      <c r="K549" s="483" t="str" cm="1">
        <f t="array" ref="K549">IFERROR(INDEX(Design!H$1:H$680,_Formatting!$J466),"")</f>
        <v/>
      </c>
      <c r="L549" s="467" t="str" cm="1">
        <f t="array" ref="L549">IFERROR(INDEX(Design!I$1:I$680,_Formatting!$J466),"")</f>
        <v/>
      </c>
      <c r="M549" s="467" t="str" cm="1">
        <f t="array" ref="M549">IFERROR(INDEX(Design!J$1:J$680,_Formatting!$J466),"")</f>
        <v/>
      </c>
      <c r="N549" s="467" t="str" cm="1">
        <f t="array" ref="N549">IFERROR(INDEX(Design!K$1:K$680,_Formatting!$J466),"")</f>
        <v/>
      </c>
      <c r="O549" s="467" t="str" cm="1">
        <f t="array" ref="O549">IFERROR(INDEX(Design!L$1:L$680,_Formatting!$J466),"")</f>
        <v/>
      </c>
      <c r="P549" s="467" t="str" cm="1">
        <f t="array" ref="P549">IFERROR(INDEX(Design!Q$1:Q$680,_Formatting!$J466),"")</f>
        <v/>
      </c>
    </row>
    <row r="550" spans="3:16" x14ac:dyDescent="0.25">
      <c r="C550" s="467" t="str" cm="1">
        <f t="array" ref="C550">IFERROR(INDEX(Design!B$1:B$680,_Formatting!$J467),"")</f>
        <v/>
      </c>
      <c r="D550" s="467" t="str" cm="1">
        <f t="array" ref="D550">IFERROR(INDEX(Design!C$1:C$680,_Formatting!$J467),"")</f>
        <v/>
      </c>
      <c r="E550" s="467" t="str" cm="1">
        <f t="array" ref="E550">IFERROR(INDEX(Design!D$1:D$680,_Formatting!$J467),"")</f>
        <v/>
      </c>
      <c r="F550" s="467"/>
      <c r="G550" s="482" t="str" cm="1">
        <f t="array" ref="G550">IFERROR(INDEX(Design!E$1:E$680,_Formatting!$J467),"")</f>
        <v/>
      </c>
      <c r="H550" s="467"/>
      <c r="I550" s="467" t="str" cm="1">
        <f t="array" ref="I550">IFERROR(INDEX(Design!F$1:F$680,_Formatting!$J467),"")</f>
        <v/>
      </c>
      <c r="J550" s="467" t="str" cm="1">
        <f t="array" ref="J550">IFERROR(INDEX(Design!G$1:G$680,_Formatting!$J467),"")</f>
        <v/>
      </c>
      <c r="K550" s="483" t="str" cm="1">
        <f t="array" ref="K550">IFERROR(INDEX(Design!H$1:H$680,_Formatting!$J467),"")</f>
        <v/>
      </c>
      <c r="L550" s="467" t="str" cm="1">
        <f t="array" ref="L550">IFERROR(INDEX(Design!I$1:I$680,_Formatting!$J467),"")</f>
        <v/>
      </c>
      <c r="M550" s="467" t="str" cm="1">
        <f t="array" ref="M550">IFERROR(INDEX(Design!J$1:J$680,_Formatting!$J467),"")</f>
        <v/>
      </c>
      <c r="N550" s="467" t="str" cm="1">
        <f t="array" ref="N550">IFERROR(INDEX(Design!K$1:K$680,_Formatting!$J467),"")</f>
        <v/>
      </c>
      <c r="O550" s="467" t="str" cm="1">
        <f t="array" ref="O550">IFERROR(INDEX(Design!L$1:L$680,_Formatting!$J467),"")</f>
        <v/>
      </c>
      <c r="P550" s="467" t="str" cm="1">
        <f t="array" ref="P550">IFERROR(INDEX(Design!Q$1:Q$680,_Formatting!$J467),"")</f>
        <v/>
      </c>
    </row>
    <row r="551" spans="3:16" x14ac:dyDescent="0.25">
      <c r="C551" s="467" t="str" cm="1">
        <f t="array" ref="C551">IFERROR(INDEX(Design!B$1:B$680,_Formatting!$J468),"")</f>
        <v/>
      </c>
      <c r="D551" s="467" t="str" cm="1">
        <f t="array" ref="D551">IFERROR(INDEX(Design!C$1:C$680,_Formatting!$J468),"")</f>
        <v/>
      </c>
      <c r="E551" s="467" t="str" cm="1">
        <f t="array" ref="E551">IFERROR(INDEX(Design!D$1:D$680,_Formatting!$J468),"")</f>
        <v/>
      </c>
      <c r="F551" s="467"/>
      <c r="G551" s="482" t="str" cm="1">
        <f t="array" ref="G551">IFERROR(INDEX(Design!E$1:E$680,_Formatting!$J468),"")</f>
        <v/>
      </c>
      <c r="H551" s="467"/>
      <c r="I551" s="467" t="str" cm="1">
        <f t="array" ref="I551">IFERROR(INDEX(Design!F$1:F$680,_Formatting!$J468),"")</f>
        <v/>
      </c>
      <c r="J551" s="467" t="str" cm="1">
        <f t="array" ref="J551">IFERROR(INDEX(Design!G$1:G$680,_Formatting!$J468),"")</f>
        <v/>
      </c>
      <c r="K551" s="483" t="str" cm="1">
        <f t="array" ref="K551">IFERROR(INDEX(Design!H$1:H$680,_Formatting!$J468),"")</f>
        <v/>
      </c>
      <c r="L551" s="467" t="str" cm="1">
        <f t="array" ref="L551">IFERROR(INDEX(Design!I$1:I$680,_Formatting!$J468),"")</f>
        <v/>
      </c>
      <c r="M551" s="467" t="str" cm="1">
        <f t="array" ref="M551">IFERROR(INDEX(Design!J$1:J$680,_Formatting!$J468),"")</f>
        <v/>
      </c>
      <c r="N551" s="467" t="str" cm="1">
        <f t="array" ref="N551">IFERROR(INDEX(Design!K$1:K$680,_Formatting!$J468),"")</f>
        <v/>
      </c>
      <c r="O551" s="467" t="str" cm="1">
        <f t="array" ref="O551">IFERROR(INDEX(Design!L$1:L$680,_Formatting!$J468),"")</f>
        <v/>
      </c>
      <c r="P551" s="467" t="str" cm="1">
        <f t="array" ref="P551">IFERROR(INDEX(Design!Q$1:Q$680,_Formatting!$J468),"")</f>
        <v/>
      </c>
    </row>
    <row r="552" spans="3:16" x14ac:dyDescent="0.25">
      <c r="C552" s="467" t="str" cm="1">
        <f t="array" ref="C552">IFERROR(INDEX(Design!B$1:B$680,_Formatting!$J469),"")</f>
        <v/>
      </c>
      <c r="D552" s="467" t="str" cm="1">
        <f t="array" ref="D552">IFERROR(INDEX(Design!C$1:C$680,_Formatting!$J469),"")</f>
        <v/>
      </c>
      <c r="E552" s="467" t="str" cm="1">
        <f t="array" ref="E552">IFERROR(INDEX(Design!D$1:D$680,_Formatting!$J469),"")</f>
        <v/>
      </c>
      <c r="F552" s="467"/>
      <c r="G552" s="482" t="str" cm="1">
        <f t="array" ref="G552">IFERROR(INDEX(Design!E$1:E$680,_Formatting!$J469),"")</f>
        <v/>
      </c>
      <c r="H552" s="467"/>
      <c r="I552" s="467" t="str" cm="1">
        <f t="array" ref="I552">IFERROR(INDEX(Design!F$1:F$680,_Formatting!$J469),"")</f>
        <v/>
      </c>
      <c r="J552" s="467" t="str" cm="1">
        <f t="array" ref="J552">IFERROR(INDEX(Design!G$1:G$680,_Formatting!$J469),"")</f>
        <v/>
      </c>
      <c r="K552" s="483" t="str" cm="1">
        <f t="array" ref="K552">IFERROR(INDEX(Design!H$1:H$680,_Formatting!$J469),"")</f>
        <v/>
      </c>
      <c r="L552" s="467" t="str" cm="1">
        <f t="array" ref="L552">IFERROR(INDEX(Design!I$1:I$680,_Formatting!$J469),"")</f>
        <v/>
      </c>
      <c r="M552" s="467" t="str" cm="1">
        <f t="array" ref="M552">IFERROR(INDEX(Design!J$1:J$680,_Formatting!$J469),"")</f>
        <v/>
      </c>
      <c r="N552" s="467" t="str" cm="1">
        <f t="array" ref="N552">IFERROR(INDEX(Design!K$1:K$680,_Formatting!$J469),"")</f>
        <v/>
      </c>
      <c r="O552" s="467" t="str" cm="1">
        <f t="array" ref="O552">IFERROR(INDEX(Design!L$1:L$680,_Formatting!$J469),"")</f>
        <v/>
      </c>
      <c r="P552" s="467" t="str" cm="1">
        <f t="array" ref="P552">IFERROR(INDEX(Design!Q$1:Q$680,_Formatting!$J469),"")</f>
        <v/>
      </c>
    </row>
    <row r="553" spans="3:16" x14ac:dyDescent="0.25">
      <c r="C553" s="467" t="str" cm="1">
        <f t="array" ref="C553">IFERROR(INDEX(Design!B$1:B$680,_Formatting!$J470),"")</f>
        <v/>
      </c>
      <c r="D553" s="467" t="str" cm="1">
        <f t="array" ref="D553">IFERROR(INDEX(Design!C$1:C$680,_Formatting!$J470),"")</f>
        <v/>
      </c>
      <c r="E553" s="467" t="str" cm="1">
        <f t="array" ref="E553">IFERROR(INDEX(Design!D$1:D$680,_Formatting!$J470),"")</f>
        <v/>
      </c>
      <c r="F553" s="467"/>
      <c r="G553" s="482" t="str" cm="1">
        <f t="array" ref="G553">IFERROR(INDEX(Design!E$1:E$680,_Formatting!$J470),"")</f>
        <v/>
      </c>
      <c r="H553" s="467"/>
      <c r="I553" s="467" t="str" cm="1">
        <f t="array" ref="I553">IFERROR(INDEX(Design!F$1:F$680,_Formatting!$J470),"")</f>
        <v/>
      </c>
      <c r="J553" s="467" t="str" cm="1">
        <f t="array" ref="J553">IFERROR(INDEX(Design!G$1:G$680,_Formatting!$J470),"")</f>
        <v/>
      </c>
      <c r="K553" s="483" t="str" cm="1">
        <f t="array" ref="K553">IFERROR(INDEX(Design!H$1:H$680,_Formatting!$J470),"")</f>
        <v/>
      </c>
      <c r="L553" s="467" t="str" cm="1">
        <f t="array" ref="L553">IFERROR(INDEX(Design!I$1:I$680,_Formatting!$J470),"")</f>
        <v/>
      </c>
      <c r="M553" s="467" t="str" cm="1">
        <f t="array" ref="M553">IFERROR(INDEX(Design!J$1:J$680,_Formatting!$J470),"")</f>
        <v/>
      </c>
      <c r="N553" s="467" t="str" cm="1">
        <f t="array" ref="N553">IFERROR(INDEX(Design!K$1:K$680,_Formatting!$J470),"")</f>
        <v/>
      </c>
      <c r="O553" s="467" t="str" cm="1">
        <f t="array" ref="O553">IFERROR(INDEX(Design!L$1:L$680,_Formatting!$J470),"")</f>
        <v/>
      </c>
      <c r="P553" s="467" t="str" cm="1">
        <f t="array" ref="P553">IFERROR(INDEX(Design!Q$1:Q$680,_Formatting!$J470),"")</f>
        <v/>
      </c>
    </row>
    <row r="554" spans="3:16" x14ac:dyDescent="0.25">
      <c r="C554" s="467" t="str" cm="1">
        <f t="array" ref="C554">IFERROR(INDEX(Design!B$1:B$680,_Formatting!$J471),"")</f>
        <v/>
      </c>
      <c r="D554" s="467" t="str" cm="1">
        <f t="array" ref="D554">IFERROR(INDEX(Design!C$1:C$680,_Formatting!$J471),"")</f>
        <v/>
      </c>
      <c r="E554" s="467" t="str" cm="1">
        <f t="array" ref="E554">IFERROR(INDEX(Design!D$1:D$680,_Formatting!$J471),"")</f>
        <v/>
      </c>
      <c r="F554" s="467"/>
      <c r="G554" s="482" t="str" cm="1">
        <f t="array" ref="G554">IFERROR(INDEX(Design!E$1:E$680,_Formatting!$J471),"")</f>
        <v/>
      </c>
      <c r="H554" s="467"/>
      <c r="I554" s="467" t="str" cm="1">
        <f t="array" ref="I554">IFERROR(INDEX(Design!F$1:F$680,_Formatting!$J471),"")</f>
        <v/>
      </c>
      <c r="J554" s="467" t="str" cm="1">
        <f t="array" ref="J554">IFERROR(INDEX(Design!G$1:G$680,_Formatting!$J471),"")</f>
        <v/>
      </c>
      <c r="K554" s="483" t="str" cm="1">
        <f t="array" ref="K554">IFERROR(INDEX(Design!H$1:H$680,_Formatting!$J471),"")</f>
        <v/>
      </c>
      <c r="L554" s="467" t="str" cm="1">
        <f t="array" ref="L554">IFERROR(INDEX(Design!I$1:I$680,_Formatting!$J471),"")</f>
        <v/>
      </c>
      <c r="M554" s="467" t="str" cm="1">
        <f t="array" ref="M554">IFERROR(INDEX(Design!J$1:J$680,_Formatting!$J471),"")</f>
        <v/>
      </c>
      <c r="N554" s="467" t="str" cm="1">
        <f t="array" ref="N554">IFERROR(INDEX(Design!K$1:K$680,_Formatting!$J471),"")</f>
        <v/>
      </c>
      <c r="O554" s="467" t="str" cm="1">
        <f t="array" ref="O554">IFERROR(INDEX(Design!L$1:L$680,_Formatting!$J471),"")</f>
        <v/>
      </c>
      <c r="P554" s="467" t="str" cm="1">
        <f t="array" ref="P554">IFERROR(INDEX(Design!Q$1:Q$680,_Formatting!$J471),"")</f>
        <v/>
      </c>
    </row>
    <row r="555" spans="3:16" x14ac:dyDescent="0.25">
      <c r="C555" s="467" t="str" cm="1">
        <f t="array" ref="C555">IFERROR(INDEX(Design!B$1:B$680,_Formatting!$J472),"")</f>
        <v/>
      </c>
      <c r="D555" s="467" t="str" cm="1">
        <f t="array" ref="D555">IFERROR(INDEX(Design!C$1:C$680,_Formatting!$J472),"")</f>
        <v/>
      </c>
      <c r="E555" s="467" t="str" cm="1">
        <f t="array" ref="E555">IFERROR(INDEX(Design!D$1:D$680,_Formatting!$J472),"")</f>
        <v/>
      </c>
      <c r="F555" s="467"/>
      <c r="G555" s="482" t="str" cm="1">
        <f t="array" ref="G555">IFERROR(INDEX(Design!E$1:E$680,_Formatting!$J472),"")</f>
        <v/>
      </c>
      <c r="H555" s="467"/>
      <c r="I555" s="467" t="str" cm="1">
        <f t="array" ref="I555">IFERROR(INDEX(Design!F$1:F$680,_Formatting!$J472),"")</f>
        <v/>
      </c>
      <c r="J555" s="467" t="str" cm="1">
        <f t="array" ref="J555">IFERROR(INDEX(Design!G$1:G$680,_Formatting!$J472),"")</f>
        <v/>
      </c>
      <c r="K555" s="483" t="str" cm="1">
        <f t="array" ref="K555">IFERROR(INDEX(Design!H$1:H$680,_Formatting!$J472),"")</f>
        <v/>
      </c>
      <c r="L555" s="467" t="str" cm="1">
        <f t="array" ref="L555">IFERROR(INDEX(Design!I$1:I$680,_Formatting!$J472),"")</f>
        <v/>
      </c>
      <c r="M555" s="467" t="str" cm="1">
        <f t="array" ref="M555">IFERROR(INDEX(Design!J$1:J$680,_Formatting!$J472),"")</f>
        <v/>
      </c>
      <c r="N555" s="467" t="str" cm="1">
        <f t="array" ref="N555">IFERROR(INDEX(Design!K$1:K$680,_Formatting!$J472),"")</f>
        <v/>
      </c>
      <c r="O555" s="467" t="str" cm="1">
        <f t="array" ref="O555">IFERROR(INDEX(Design!L$1:L$680,_Formatting!$J472),"")</f>
        <v/>
      </c>
      <c r="P555" s="467" t="str" cm="1">
        <f t="array" ref="P555">IFERROR(INDEX(Design!Q$1:Q$680,_Formatting!$J472),"")</f>
        <v/>
      </c>
    </row>
    <row r="556" spans="3:16" x14ac:dyDescent="0.25">
      <c r="C556" s="467" t="str" cm="1">
        <f t="array" ref="C556">IFERROR(INDEX(Design!B$1:B$680,_Formatting!$J473),"")</f>
        <v/>
      </c>
      <c r="D556" s="467" t="str" cm="1">
        <f t="array" ref="D556">IFERROR(INDEX(Design!C$1:C$680,_Formatting!$J473),"")</f>
        <v/>
      </c>
      <c r="E556" s="467" t="str" cm="1">
        <f t="array" ref="E556">IFERROR(INDEX(Design!D$1:D$680,_Formatting!$J473),"")</f>
        <v/>
      </c>
      <c r="F556" s="467"/>
      <c r="G556" s="482" t="str" cm="1">
        <f t="array" ref="G556">IFERROR(INDEX(Design!E$1:E$680,_Formatting!$J473),"")</f>
        <v/>
      </c>
      <c r="H556" s="467"/>
      <c r="I556" s="467" t="str" cm="1">
        <f t="array" ref="I556">IFERROR(INDEX(Design!F$1:F$680,_Formatting!$J473),"")</f>
        <v/>
      </c>
      <c r="J556" s="467" t="str" cm="1">
        <f t="array" ref="J556">IFERROR(INDEX(Design!G$1:G$680,_Formatting!$J473),"")</f>
        <v/>
      </c>
      <c r="K556" s="483" t="str" cm="1">
        <f t="array" ref="K556">IFERROR(INDEX(Design!H$1:H$680,_Formatting!$J473),"")</f>
        <v/>
      </c>
      <c r="L556" s="467" t="str" cm="1">
        <f t="array" ref="L556">IFERROR(INDEX(Design!I$1:I$680,_Formatting!$J473),"")</f>
        <v/>
      </c>
      <c r="M556" s="467" t="str" cm="1">
        <f t="array" ref="M556">IFERROR(INDEX(Design!J$1:J$680,_Formatting!$J473),"")</f>
        <v/>
      </c>
      <c r="N556" s="467" t="str" cm="1">
        <f t="array" ref="N556">IFERROR(INDEX(Design!K$1:K$680,_Formatting!$J473),"")</f>
        <v/>
      </c>
      <c r="O556" s="467" t="str" cm="1">
        <f t="array" ref="O556">IFERROR(INDEX(Design!L$1:L$680,_Formatting!$J473),"")</f>
        <v/>
      </c>
      <c r="P556" s="467" t="str" cm="1">
        <f t="array" ref="P556">IFERROR(INDEX(Design!Q$1:Q$680,_Formatting!$J473),"")</f>
        <v/>
      </c>
    </row>
    <row r="557" spans="3:16" x14ac:dyDescent="0.25">
      <c r="C557" s="467" t="str" cm="1">
        <f t="array" ref="C557">IFERROR(INDEX(Design!B$1:B$680,_Formatting!$J474),"")</f>
        <v/>
      </c>
      <c r="D557" s="467" t="str" cm="1">
        <f t="array" ref="D557">IFERROR(INDEX(Design!C$1:C$680,_Formatting!$J474),"")</f>
        <v/>
      </c>
      <c r="E557" s="467" t="str" cm="1">
        <f t="array" ref="E557">IFERROR(INDEX(Design!D$1:D$680,_Formatting!$J474),"")</f>
        <v/>
      </c>
      <c r="F557" s="467"/>
      <c r="G557" s="482" t="str" cm="1">
        <f t="array" ref="G557">IFERROR(INDEX(Design!E$1:E$680,_Formatting!$J474),"")</f>
        <v/>
      </c>
      <c r="H557" s="467"/>
      <c r="I557" s="467" t="str" cm="1">
        <f t="array" ref="I557">IFERROR(INDEX(Design!F$1:F$680,_Formatting!$J474),"")</f>
        <v/>
      </c>
      <c r="J557" s="467" t="str" cm="1">
        <f t="array" ref="J557">IFERROR(INDEX(Design!G$1:G$680,_Formatting!$J474),"")</f>
        <v/>
      </c>
      <c r="K557" s="483" t="str" cm="1">
        <f t="array" ref="K557">IFERROR(INDEX(Design!H$1:H$680,_Formatting!$J474),"")</f>
        <v/>
      </c>
      <c r="L557" s="467" t="str" cm="1">
        <f t="array" ref="L557">IFERROR(INDEX(Design!I$1:I$680,_Formatting!$J474),"")</f>
        <v/>
      </c>
      <c r="M557" s="467" t="str" cm="1">
        <f t="array" ref="M557">IFERROR(INDEX(Design!J$1:J$680,_Formatting!$J474),"")</f>
        <v/>
      </c>
      <c r="N557" s="467" t="str" cm="1">
        <f t="array" ref="N557">IFERROR(INDEX(Design!K$1:K$680,_Formatting!$J474),"")</f>
        <v/>
      </c>
      <c r="O557" s="467" t="str" cm="1">
        <f t="array" ref="O557">IFERROR(INDEX(Design!L$1:L$680,_Formatting!$J474),"")</f>
        <v/>
      </c>
      <c r="P557" s="467" t="str" cm="1">
        <f t="array" ref="P557">IFERROR(INDEX(Design!Q$1:Q$680,_Formatting!$J474),"")</f>
        <v/>
      </c>
    </row>
    <row r="558" spans="3:16" x14ac:dyDescent="0.25">
      <c r="C558" s="467" t="str" cm="1">
        <f t="array" ref="C558">IFERROR(INDEX(Design!B$1:B$680,_Formatting!$J475),"")</f>
        <v/>
      </c>
      <c r="D558" s="467" t="str" cm="1">
        <f t="array" ref="D558">IFERROR(INDEX(Design!C$1:C$680,_Formatting!$J475),"")</f>
        <v/>
      </c>
      <c r="E558" s="467" t="str" cm="1">
        <f t="array" ref="E558">IFERROR(INDEX(Design!D$1:D$680,_Formatting!$J475),"")</f>
        <v/>
      </c>
      <c r="F558" s="467"/>
      <c r="G558" s="482" t="str" cm="1">
        <f t="array" ref="G558">IFERROR(INDEX(Design!E$1:E$680,_Formatting!$J475),"")</f>
        <v/>
      </c>
      <c r="H558" s="467"/>
      <c r="I558" s="467" t="str" cm="1">
        <f t="array" ref="I558">IFERROR(INDEX(Design!F$1:F$680,_Formatting!$J475),"")</f>
        <v/>
      </c>
      <c r="J558" s="467" t="str" cm="1">
        <f t="array" ref="J558">IFERROR(INDEX(Design!G$1:G$680,_Formatting!$J475),"")</f>
        <v/>
      </c>
      <c r="K558" s="483" t="str" cm="1">
        <f t="array" ref="K558">IFERROR(INDEX(Design!H$1:H$680,_Formatting!$J475),"")</f>
        <v/>
      </c>
      <c r="L558" s="467" t="str" cm="1">
        <f t="array" ref="L558">IFERROR(INDEX(Design!I$1:I$680,_Formatting!$J475),"")</f>
        <v/>
      </c>
      <c r="M558" s="467" t="str" cm="1">
        <f t="array" ref="M558">IFERROR(INDEX(Design!J$1:J$680,_Formatting!$J475),"")</f>
        <v/>
      </c>
      <c r="N558" s="467" t="str" cm="1">
        <f t="array" ref="N558">IFERROR(INDEX(Design!K$1:K$680,_Formatting!$J475),"")</f>
        <v/>
      </c>
      <c r="O558" s="467" t="str" cm="1">
        <f t="array" ref="O558">IFERROR(INDEX(Design!L$1:L$680,_Formatting!$J475),"")</f>
        <v/>
      </c>
      <c r="P558" s="467" t="str" cm="1">
        <f t="array" ref="P558">IFERROR(INDEX(Design!Q$1:Q$680,_Formatting!$J475),"")</f>
        <v/>
      </c>
    </row>
    <row r="559" spans="3:16" x14ac:dyDescent="0.25">
      <c r="C559" s="467" t="str" cm="1">
        <f t="array" ref="C559">IFERROR(INDEX(Design!B$1:B$680,_Formatting!$J476),"")</f>
        <v/>
      </c>
      <c r="D559" s="467" t="str" cm="1">
        <f t="array" ref="D559">IFERROR(INDEX(Design!C$1:C$680,_Formatting!$J476),"")</f>
        <v/>
      </c>
      <c r="E559" s="467" t="str" cm="1">
        <f t="array" ref="E559">IFERROR(INDEX(Design!D$1:D$680,_Formatting!$J476),"")</f>
        <v/>
      </c>
      <c r="F559" s="467"/>
      <c r="G559" s="482" t="str" cm="1">
        <f t="array" ref="G559">IFERROR(INDEX(Design!E$1:E$680,_Formatting!$J476),"")</f>
        <v/>
      </c>
      <c r="H559" s="467"/>
      <c r="I559" s="467" t="str" cm="1">
        <f t="array" ref="I559">IFERROR(INDEX(Design!F$1:F$680,_Formatting!$J476),"")</f>
        <v/>
      </c>
      <c r="J559" s="467" t="str" cm="1">
        <f t="array" ref="J559">IFERROR(INDEX(Design!G$1:G$680,_Formatting!$J476),"")</f>
        <v/>
      </c>
      <c r="K559" s="483" t="str" cm="1">
        <f t="array" ref="K559">IFERROR(INDEX(Design!H$1:H$680,_Formatting!$J476),"")</f>
        <v/>
      </c>
      <c r="L559" s="467" t="str" cm="1">
        <f t="array" ref="L559">IFERROR(INDEX(Design!I$1:I$680,_Formatting!$J476),"")</f>
        <v/>
      </c>
      <c r="M559" s="467" t="str" cm="1">
        <f t="array" ref="M559">IFERROR(INDEX(Design!J$1:J$680,_Formatting!$J476),"")</f>
        <v/>
      </c>
      <c r="N559" s="467" t="str" cm="1">
        <f t="array" ref="N559">IFERROR(INDEX(Design!K$1:K$680,_Formatting!$J476),"")</f>
        <v/>
      </c>
      <c r="O559" s="467" t="str" cm="1">
        <f t="array" ref="O559">IFERROR(INDEX(Design!L$1:L$680,_Formatting!$J476),"")</f>
        <v/>
      </c>
      <c r="P559" s="467" t="str" cm="1">
        <f t="array" ref="P559">IFERROR(INDEX(Design!Q$1:Q$680,_Formatting!$J476),"")</f>
        <v/>
      </c>
    </row>
    <row r="560" spans="3:16" x14ac:dyDescent="0.25">
      <c r="C560" s="467" t="str" cm="1">
        <f t="array" ref="C560">IFERROR(INDEX(Design!B$1:B$680,_Formatting!$J477),"")</f>
        <v/>
      </c>
      <c r="D560" s="467" t="str" cm="1">
        <f t="array" ref="D560">IFERROR(INDEX(Design!C$1:C$680,_Formatting!$J477),"")</f>
        <v/>
      </c>
      <c r="E560" s="467" t="str" cm="1">
        <f t="array" ref="E560">IFERROR(INDEX(Design!D$1:D$680,_Formatting!$J477),"")</f>
        <v/>
      </c>
      <c r="F560" s="467"/>
      <c r="G560" s="482" t="str" cm="1">
        <f t="array" ref="G560">IFERROR(INDEX(Design!E$1:E$680,_Formatting!$J477),"")</f>
        <v/>
      </c>
      <c r="H560" s="467"/>
      <c r="I560" s="467" t="str" cm="1">
        <f t="array" ref="I560">IFERROR(INDEX(Design!F$1:F$680,_Formatting!$J477),"")</f>
        <v/>
      </c>
      <c r="J560" s="467" t="str" cm="1">
        <f t="array" ref="J560">IFERROR(INDEX(Design!G$1:G$680,_Formatting!$J477),"")</f>
        <v/>
      </c>
      <c r="K560" s="483" t="str" cm="1">
        <f t="array" ref="K560">IFERROR(INDEX(Design!H$1:H$680,_Formatting!$J477),"")</f>
        <v/>
      </c>
      <c r="L560" s="467" t="str" cm="1">
        <f t="array" ref="L560">IFERROR(INDEX(Design!I$1:I$680,_Formatting!$J477),"")</f>
        <v/>
      </c>
      <c r="M560" s="467" t="str" cm="1">
        <f t="array" ref="M560">IFERROR(INDEX(Design!J$1:J$680,_Formatting!$J477),"")</f>
        <v/>
      </c>
      <c r="N560" s="467" t="str" cm="1">
        <f t="array" ref="N560">IFERROR(INDEX(Design!K$1:K$680,_Formatting!$J477),"")</f>
        <v/>
      </c>
      <c r="O560" s="467" t="str" cm="1">
        <f t="array" ref="O560">IFERROR(INDEX(Design!L$1:L$680,_Formatting!$J477),"")</f>
        <v/>
      </c>
      <c r="P560" s="467" t="str" cm="1">
        <f t="array" ref="P560">IFERROR(INDEX(Design!Q$1:Q$680,_Formatting!$J477),"")</f>
        <v/>
      </c>
    </row>
    <row r="561" spans="3:16" x14ac:dyDescent="0.25">
      <c r="C561" s="467" t="str" cm="1">
        <f t="array" ref="C561">IFERROR(INDEX(Design!B$1:B$680,_Formatting!$J478),"")</f>
        <v/>
      </c>
      <c r="D561" s="467" t="str" cm="1">
        <f t="array" ref="D561">IFERROR(INDEX(Design!C$1:C$680,_Formatting!$J478),"")</f>
        <v/>
      </c>
      <c r="E561" s="467" t="str" cm="1">
        <f t="array" ref="E561">IFERROR(INDEX(Design!D$1:D$680,_Formatting!$J478),"")</f>
        <v/>
      </c>
      <c r="F561" s="467"/>
      <c r="G561" s="482" t="str" cm="1">
        <f t="array" ref="G561">IFERROR(INDEX(Design!E$1:E$680,_Formatting!$J478),"")</f>
        <v/>
      </c>
      <c r="H561" s="467"/>
      <c r="I561" s="467" t="str" cm="1">
        <f t="array" ref="I561">IFERROR(INDEX(Design!F$1:F$680,_Formatting!$J478),"")</f>
        <v/>
      </c>
      <c r="J561" s="467" t="str" cm="1">
        <f t="array" ref="J561">IFERROR(INDEX(Design!G$1:G$680,_Formatting!$J478),"")</f>
        <v/>
      </c>
      <c r="K561" s="483" t="str" cm="1">
        <f t="array" ref="K561">IFERROR(INDEX(Design!H$1:H$680,_Formatting!$J478),"")</f>
        <v/>
      </c>
      <c r="L561" s="467" t="str" cm="1">
        <f t="array" ref="L561">IFERROR(INDEX(Design!I$1:I$680,_Formatting!$J478),"")</f>
        <v/>
      </c>
      <c r="M561" s="467" t="str" cm="1">
        <f t="array" ref="M561">IFERROR(INDEX(Design!J$1:J$680,_Formatting!$J478),"")</f>
        <v/>
      </c>
      <c r="N561" s="467" t="str" cm="1">
        <f t="array" ref="N561">IFERROR(INDEX(Design!K$1:K$680,_Formatting!$J478),"")</f>
        <v/>
      </c>
      <c r="O561" s="467" t="str" cm="1">
        <f t="array" ref="O561">IFERROR(INDEX(Design!L$1:L$680,_Formatting!$J478),"")</f>
        <v/>
      </c>
      <c r="P561" s="467" t="str" cm="1">
        <f t="array" ref="P561">IFERROR(INDEX(Design!Q$1:Q$680,_Formatting!$J478),"")</f>
        <v/>
      </c>
    </row>
    <row r="562" spans="3:16" x14ac:dyDescent="0.25">
      <c r="C562" s="467" t="str" cm="1">
        <f t="array" ref="C562">IFERROR(INDEX(Design!B$1:B$680,_Formatting!$J479),"")</f>
        <v/>
      </c>
      <c r="D562" s="467" t="str" cm="1">
        <f t="array" ref="D562">IFERROR(INDEX(Design!C$1:C$680,_Formatting!$J479),"")</f>
        <v/>
      </c>
      <c r="E562" s="467" t="str" cm="1">
        <f t="array" ref="E562">IFERROR(INDEX(Design!D$1:D$680,_Formatting!$J479),"")</f>
        <v/>
      </c>
      <c r="F562" s="467"/>
      <c r="G562" s="482" t="str" cm="1">
        <f t="array" ref="G562">IFERROR(INDEX(Design!E$1:E$680,_Formatting!$J479),"")</f>
        <v/>
      </c>
      <c r="H562" s="467"/>
      <c r="I562" s="467" t="str" cm="1">
        <f t="array" ref="I562">IFERROR(INDEX(Design!F$1:F$680,_Formatting!$J479),"")</f>
        <v/>
      </c>
      <c r="J562" s="467" t="str" cm="1">
        <f t="array" ref="J562">IFERROR(INDEX(Design!G$1:G$680,_Formatting!$J479),"")</f>
        <v/>
      </c>
      <c r="K562" s="483" t="str" cm="1">
        <f t="array" ref="K562">IFERROR(INDEX(Design!H$1:H$680,_Formatting!$J479),"")</f>
        <v/>
      </c>
      <c r="L562" s="467" t="str" cm="1">
        <f t="array" ref="L562">IFERROR(INDEX(Design!I$1:I$680,_Formatting!$J479),"")</f>
        <v/>
      </c>
      <c r="M562" s="467" t="str" cm="1">
        <f t="array" ref="M562">IFERROR(INDEX(Design!J$1:J$680,_Formatting!$J479),"")</f>
        <v/>
      </c>
      <c r="N562" s="467" t="str" cm="1">
        <f t="array" ref="N562">IFERROR(INDEX(Design!K$1:K$680,_Formatting!$J479),"")</f>
        <v/>
      </c>
      <c r="O562" s="467" t="str" cm="1">
        <f t="array" ref="O562">IFERROR(INDEX(Design!L$1:L$680,_Formatting!$J479),"")</f>
        <v/>
      </c>
      <c r="P562" s="467" t="str" cm="1">
        <f t="array" ref="P562">IFERROR(INDEX(Design!Q$1:Q$680,_Formatting!$J479),"")</f>
        <v/>
      </c>
    </row>
    <row r="563" spans="3:16" x14ac:dyDescent="0.25">
      <c r="C563" s="467" t="str" cm="1">
        <f t="array" ref="C563">IFERROR(INDEX(Design!B$1:B$680,_Formatting!$J480),"")</f>
        <v/>
      </c>
      <c r="D563" s="467" t="str" cm="1">
        <f t="array" ref="D563">IFERROR(INDEX(Design!C$1:C$680,_Formatting!$J480),"")</f>
        <v/>
      </c>
      <c r="E563" s="467" t="str" cm="1">
        <f t="array" ref="E563">IFERROR(INDEX(Design!D$1:D$680,_Formatting!$J480),"")</f>
        <v/>
      </c>
      <c r="F563" s="467"/>
      <c r="G563" s="482" t="str" cm="1">
        <f t="array" ref="G563">IFERROR(INDEX(Design!E$1:E$680,_Formatting!$J480),"")</f>
        <v/>
      </c>
      <c r="H563" s="467"/>
      <c r="I563" s="467" t="str" cm="1">
        <f t="array" ref="I563">IFERROR(INDEX(Design!F$1:F$680,_Formatting!$J480),"")</f>
        <v/>
      </c>
      <c r="J563" s="467" t="str" cm="1">
        <f t="array" ref="J563">IFERROR(INDEX(Design!G$1:G$680,_Formatting!$J480),"")</f>
        <v/>
      </c>
      <c r="K563" s="483" t="str" cm="1">
        <f t="array" ref="K563">IFERROR(INDEX(Design!H$1:H$680,_Formatting!$J480),"")</f>
        <v/>
      </c>
      <c r="L563" s="467" t="str" cm="1">
        <f t="array" ref="L563">IFERROR(INDEX(Design!I$1:I$680,_Formatting!$J480),"")</f>
        <v/>
      </c>
      <c r="M563" s="467" t="str" cm="1">
        <f t="array" ref="M563">IFERROR(INDEX(Design!J$1:J$680,_Formatting!$J480),"")</f>
        <v/>
      </c>
      <c r="N563" s="467" t="str" cm="1">
        <f t="array" ref="N563">IFERROR(INDEX(Design!K$1:K$680,_Formatting!$J480),"")</f>
        <v/>
      </c>
      <c r="O563" s="467" t="str" cm="1">
        <f t="array" ref="O563">IFERROR(INDEX(Design!L$1:L$680,_Formatting!$J480),"")</f>
        <v/>
      </c>
      <c r="P563" s="467" t="str" cm="1">
        <f t="array" ref="P563">IFERROR(INDEX(Design!Q$1:Q$680,_Formatting!$J480),"")</f>
        <v/>
      </c>
    </row>
    <row r="564" spans="3:16" x14ac:dyDescent="0.25">
      <c r="C564" s="467" t="str" cm="1">
        <f t="array" ref="C564">IFERROR(INDEX(Design!B$1:B$680,_Formatting!$J481),"")</f>
        <v/>
      </c>
      <c r="D564" s="467" t="str" cm="1">
        <f t="array" ref="D564">IFERROR(INDEX(Design!C$1:C$680,_Formatting!$J481),"")</f>
        <v/>
      </c>
      <c r="E564" s="467" t="str" cm="1">
        <f t="array" ref="E564">IFERROR(INDEX(Design!D$1:D$680,_Formatting!$J481),"")</f>
        <v/>
      </c>
      <c r="F564" s="467"/>
      <c r="G564" s="482" t="str" cm="1">
        <f t="array" ref="G564">IFERROR(INDEX(Design!E$1:E$680,_Formatting!$J481),"")</f>
        <v/>
      </c>
      <c r="H564" s="467"/>
      <c r="I564" s="467" t="str" cm="1">
        <f t="array" ref="I564">IFERROR(INDEX(Design!F$1:F$680,_Formatting!$J481),"")</f>
        <v/>
      </c>
      <c r="J564" s="467" t="str" cm="1">
        <f t="array" ref="J564">IFERROR(INDEX(Design!G$1:G$680,_Formatting!$J481),"")</f>
        <v/>
      </c>
      <c r="K564" s="483" t="str" cm="1">
        <f t="array" ref="K564">IFERROR(INDEX(Design!H$1:H$680,_Formatting!$J481),"")</f>
        <v/>
      </c>
      <c r="L564" s="467" t="str" cm="1">
        <f t="array" ref="L564">IFERROR(INDEX(Design!I$1:I$680,_Formatting!$J481),"")</f>
        <v/>
      </c>
      <c r="M564" s="467" t="str" cm="1">
        <f t="array" ref="M564">IFERROR(INDEX(Design!J$1:J$680,_Formatting!$J481),"")</f>
        <v/>
      </c>
      <c r="N564" s="467" t="str" cm="1">
        <f t="array" ref="N564">IFERROR(INDEX(Design!K$1:K$680,_Formatting!$J481),"")</f>
        <v/>
      </c>
      <c r="O564" s="467" t="str" cm="1">
        <f t="array" ref="O564">IFERROR(INDEX(Design!L$1:L$680,_Formatting!$J481),"")</f>
        <v/>
      </c>
      <c r="P564" s="467" t="str" cm="1">
        <f t="array" ref="P564">IFERROR(INDEX(Design!Q$1:Q$680,_Formatting!$J481),"")</f>
        <v/>
      </c>
    </row>
    <row r="565" spans="3:16" x14ac:dyDescent="0.25">
      <c r="C565" s="467" t="str" cm="1">
        <f t="array" ref="C565">IFERROR(INDEX(Design!B$1:B$680,_Formatting!$J482),"")</f>
        <v/>
      </c>
      <c r="D565" s="467" t="str" cm="1">
        <f t="array" ref="D565">IFERROR(INDEX(Design!C$1:C$680,_Formatting!$J482),"")</f>
        <v/>
      </c>
      <c r="E565" s="467" t="str" cm="1">
        <f t="array" ref="E565">IFERROR(INDEX(Design!D$1:D$680,_Formatting!$J482),"")</f>
        <v/>
      </c>
      <c r="F565" s="467"/>
      <c r="G565" s="482" t="str" cm="1">
        <f t="array" ref="G565">IFERROR(INDEX(Design!E$1:E$680,_Formatting!$J482),"")</f>
        <v/>
      </c>
      <c r="H565" s="467"/>
      <c r="I565" s="467" t="str" cm="1">
        <f t="array" ref="I565">IFERROR(INDEX(Design!F$1:F$680,_Formatting!$J482),"")</f>
        <v/>
      </c>
      <c r="J565" s="467" t="str" cm="1">
        <f t="array" ref="J565">IFERROR(INDEX(Design!G$1:G$680,_Formatting!$J482),"")</f>
        <v/>
      </c>
      <c r="K565" s="483" t="str" cm="1">
        <f t="array" ref="K565">IFERROR(INDEX(Design!H$1:H$680,_Formatting!$J482),"")</f>
        <v/>
      </c>
      <c r="L565" s="467" t="str" cm="1">
        <f t="array" ref="L565">IFERROR(INDEX(Design!I$1:I$680,_Formatting!$J482),"")</f>
        <v/>
      </c>
      <c r="M565" s="467" t="str" cm="1">
        <f t="array" ref="M565">IFERROR(INDEX(Design!J$1:J$680,_Formatting!$J482),"")</f>
        <v/>
      </c>
      <c r="N565" s="467" t="str" cm="1">
        <f t="array" ref="N565">IFERROR(INDEX(Design!K$1:K$680,_Formatting!$J482),"")</f>
        <v/>
      </c>
      <c r="O565" s="467" t="str" cm="1">
        <f t="array" ref="O565">IFERROR(INDEX(Design!L$1:L$680,_Formatting!$J482),"")</f>
        <v/>
      </c>
      <c r="P565" s="467" t="str" cm="1">
        <f t="array" ref="P565">IFERROR(INDEX(Design!Q$1:Q$680,_Formatting!$J482),"")</f>
        <v/>
      </c>
    </row>
    <row r="566" spans="3:16" x14ac:dyDescent="0.25">
      <c r="C566" s="467" t="str" cm="1">
        <f t="array" ref="C566">IFERROR(INDEX(Design!B$1:B$680,_Formatting!$J483),"")</f>
        <v/>
      </c>
      <c r="D566" s="467" t="str" cm="1">
        <f t="array" ref="D566">IFERROR(INDEX(Design!C$1:C$680,_Formatting!$J483),"")</f>
        <v/>
      </c>
      <c r="E566" s="467" t="str" cm="1">
        <f t="array" ref="E566">IFERROR(INDEX(Design!D$1:D$680,_Formatting!$J483),"")</f>
        <v/>
      </c>
      <c r="F566" s="467"/>
      <c r="G566" s="482" t="str" cm="1">
        <f t="array" ref="G566">IFERROR(INDEX(Design!E$1:E$680,_Formatting!$J483),"")</f>
        <v/>
      </c>
      <c r="H566" s="467"/>
      <c r="I566" s="467" t="str" cm="1">
        <f t="array" ref="I566">IFERROR(INDEX(Design!F$1:F$680,_Formatting!$J483),"")</f>
        <v/>
      </c>
      <c r="J566" s="467" t="str" cm="1">
        <f t="array" ref="J566">IFERROR(INDEX(Design!G$1:G$680,_Formatting!$J483),"")</f>
        <v/>
      </c>
      <c r="K566" s="483" t="str" cm="1">
        <f t="array" ref="K566">IFERROR(INDEX(Design!H$1:H$680,_Formatting!$J483),"")</f>
        <v/>
      </c>
      <c r="L566" s="467" t="str" cm="1">
        <f t="array" ref="L566">IFERROR(INDEX(Design!I$1:I$680,_Formatting!$J483),"")</f>
        <v/>
      </c>
      <c r="M566" s="467" t="str" cm="1">
        <f t="array" ref="M566">IFERROR(INDEX(Design!J$1:J$680,_Formatting!$J483),"")</f>
        <v/>
      </c>
      <c r="N566" s="467" t="str" cm="1">
        <f t="array" ref="N566">IFERROR(INDEX(Design!K$1:K$680,_Formatting!$J483),"")</f>
        <v/>
      </c>
      <c r="O566" s="467" t="str" cm="1">
        <f t="array" ref="O566">IFERROR(INDEX(Design!L$1:L$680,_Formatting!$J483),"")</f>
        <v/>
      </c>
      <c r="P566" s="467" t="str" cm="1">
        <f t="array" ref="P566">IFERROR(INDEX(Design!Q$1:Q$680,_Formatting!$J483),"")</f>
        <v/>
      </c>
    </row>
    <row r="567" spans="3:16" x14ac:dyDescent="0.25">
      <c r="C567" s="467" t="str" cm="1">
        <f t="array" ref="C567">IFERROR(INDEX(Design!B$1:B$680,_Formatting!$J484),"")</f>
        <v/>
      </c>
      <c r="D567" s="467" t="str" cm="1">
        <f t="array" ref="D567">IFERROR(INDEX(Design!C$1:C$680,_Formatting!$J484),"")</f>
        <v/>
      </c>
      <c r="E567" s="467" t="str" cm="1">
        <f t="array" ref="E567">IFERROR(INDEX(Design!D$1:D$680,_Formatting!$J484),"")</f>
        <v/>
      </c>
      <c r="F567" s="467"/>
      <c r="G567" s="482" t="str" cm="1">
        <f t="array" ref="G567">IFERROR(INDEX(Design!E$1:E$680,_Formatting!$J484),"")</f>
        <v/>
      </c>
      <c r="H567" s="467"/>
      <c r="I567" s="467" t="str" cm="1">
        <f t="array" ref="I567">IFERROR(INDEX(Design!F$1:F$680,_Formatting!$J484),"")</f>
        <v/>
      </c>
      <c r="J567" s="467" t="str" cm="1">
        <f t="array" ref="J567">IFERROR(INDEX(Design!G$1:G$680,_Formatting!$J484),"")</f>
        <v/>
      </c>
      <c r="K567" s="483" t="str" cm="1">
        <f t="array" ref="K567">IFERROR(INDEX(Design!H$1:H$680,_Formatting!$J484),"")</f>
        <v/>
      </c>
      <c r="L567" s="467" t="str" cm="1">
        <f t="array" ref="L567">IFERROR(INDEX(Design!I$1:I$680,_Formatting!$J484),"")</f>
        <v/>
      </c>
      <c r="M567" s="467" t="str" cm="1">
        <f t="array" ref="M567">IFERROR(INDEX(Design!J$1:J$680,_Formatting!$J484),"")</f>
        <v/>
      </c>
      <c r="N567" s="467" t="str" cm="1">
        <f t="array" ref="N567">IFERROR(INDEX(Design!K$1:K$680,_Formatting!$J484),"")</f>
        <v/>
      </c>
      <c r="O567" s="467" t="str" cm="1">
        <f t="array" ref="O567">IFERROR(INDEX(Design!L$1:L$680,_Formatting!$J484),"")</f>
        <v/>
      </c>
      <c r="P567" s="467" t="str" cm="1">
        <f t="array" ref="P567">IFERROR(INDEX(Design!Q$1:Q$680,_Formatting!$J484),"")</f>
        <v/>
      </c>
    </row>
    <row r="568" spans="3:16" x14ac:dyDescent="0.25">
      <c r="C568" s="467" t="str" cm="1">
        <f t="array" ref="C568">IFERROR(INDEX(Design!B$1:B$680,_Formatting!$J485),"")</f>
        <v/>
      </c>
      <c r="D568" s="467" t="str" cm="1">
        <f t="array" ref="D568">IFERROR(INDEX(Design!C$1:C$680,_Formatting!$J485),"")</f>
        <v/>
      </c>
      <c r="E568" s="467" t="str" cm="1">
        <f t="array" ref="E568">IFERROR(INDEX(Design!D$1:D$680,_Formatting!$J485),"")</f>
        <v/>
      </c>
      <c r="F568" s="467"/>
      <c r="G568" s="482" t="str" cm="1">
        <f t="array" ref="G568">IFERROR(INDEX(Design!E$1:E$680,_Formatting!$J485),"")</f>
        <v/>
      </c>
      <c r="H568" s="467"/>
      <c r="I568" s="467" t="str" cm="1">
        <f t="array" ref="I568">IFERROR(INDEX(Design!F$1:F$680,_Formatting!$J485),"")</f>
        <v/>
      </c>
      <c r="J568" s="467" t="str" cm="1">
        <f t="array" ref="J568">IFERROR(INDEX(Design!G$1:G$680,_Formatting!$J485),"")</f>
        <v/>
      </c>
      <c r="K568" s="483" t="str" cm="1">
        <f t="array" ref="K568">IFERROR(INDEX(Design!H$1:H$680,_Formatting!$J485),"")</f>
        <v/>
      </c>
      <c r="L568" s="467" t="str" cm="1">
        <f t="array" ref="L568">IFERROR(INDEX(Design!I$1:I$680,_Formatting!$J485),"")</f>
        <v/>
      </c>
      <c r="M568" s="467" t="str" cm="1">
        <f t="array" ref="M568">IFERROR(INDEX(Design!J$1:J$680,_Formatting!$J485),"")</f>
        <v/>
      </c>
      <c r="N568" s="467" t="str" cm="1">
        <f t="array" ref="N568">IFERROR(INDEX(Design!K$1:K$680,_Formatting!$J485),"")</f>
        <v/>
      </c>
      <c r="O568" s="467" t="str" cm="1">
        <f t="array" ref="O568">IFERROR(INDEX(Design!L$1:L$680,_Formatting!$J485),"")</f>
        <v/>
      </c>
      <c r="P568" s="467" t="str" cm="1">
        <f t="array" ref="P568">IFERROR(INDEX(Design!Q$1:Q$680,_Formatting!$J485),"")</f>
        <v/>
      </c>
    </row>
    <row r="569" spans="3:16" x14ac:dyDescent="0.25">
      <c r="C569" s="467" t="str" cm="1">
        <f t="array" ref="C569">IFERROR(INDEX(Design!B$1:B$680,_Formatting!$J486),"")</f>
        <v/>
      </c>
      <c r="D569" s="467" t="str" cm="1">
        <f t="array" ref="D569">IFERROR(INDEX(Design!C$1:C$680,_Formatting!$J486),"")</f>
        <v/>
      </c>
      <c r="E569" s="467" t="str" cm="1">
        <f t="array" ref="E569">IFERROR(INDEX(Design!D$1:D$680,_Formatting!$J486),"")</f>
        <v/>
      </c>
      <c r="F569" s="467"/>
      <c r="G569" s="482" t="str" cm="1">
        <f t="array" ref="G569">IFERROR(INDEX(Design!E$1:E$680,_Formatting!$J486),"")</f>
        <v/>
      </c>
      <c r="H569" s="467"/>
      <c r="I569" s="467" t="str" cm="1">
        <f t="array" ref="I569">IFERROR(INDEX(Design!F$1:F$680,_Formatting!$J486),"")</f>
        <v/>
      </c>
      <c r="J569" s="467" t="str" cm="1">
        <f t="array" ref="J569">IFERROR(INDEX(Design!G$1:G$680,_Formatting!$J486),"")</f>
        <v/>
      </c>
      <c r="K569" s="483" t="str" cm="1">
        <f t="array" ref="K569">IFERROR(INDEX(Design!H$1:H$680,_Formatting!$J486),"")</f>
        <v/>
      </c>
      <c r="L569" s="467" t="str" cm="1">
        <f t="array" ref="L569">IFERROR(INDEX(Design!I$1:I$680,_Formatting!$J486),"")</f>
        <v/>
      </c>
      <c r="M569" s="467" t="str" cm="1">
        <f t="array" ref="M569">IFERROR(INDEX(Design!J$1:J$680,_Formatting!$J486),"")</f>
        <v/>
      </c>
      <c r="N569" s="467" t="str" cm="1">
        <f t="array" ref="N569">IFERROR(INDEX(Design!K$1:K$680,_Formatting!$J486),"")</f>
        <v/>
      </c>
      <c r="O569" s="467" t="str" cm="1">
        <f t="array" ref="O569">IFERROR(INDEX(Design!L$1:L$680,_Formatting!$J486),"")</f>
        <v/>
      </c>
      <c r="P569" s="467" t="str" cm="1">
        <f t="array" ref="P569">IFERROR(INDEX(Design!Q$1:Q$680,_Formatting!$J486),"")</f>
        <v/>
      </c>
    </row>
    <row r="570" spans="3:16" x14ac:dyDescent="0.25">
      <c r="C570" s="467" t="str" cm="1">
        <f t="array" ref="C570">IFERROR(INDEX(Design!B$1:B$680,_Formatting!$J487),"")</f>
        <v/>
      </c>
      <c r="D570" s="467" t="str" cm="1">
        <f t="array" ref="D570">IFERROR(INDEX(Design!C$1:C$680,_Formatting!$J487),"")</f>
        <v/>
      </c>
      <c r="E570" s="467" t="str" cm="1">
        <f t="array" ref="E570">IFERROR(INDEX(Design!D$1:D$680,_Formatting!$J487),"")</f>
        <v/>
      </c>
      <c r="F570" s="467"/>
      <c r="G570" s="482" t="str" cm="1">
        <f t="array" ref="G570">IFERROR(INDEX(Design!E$1:E$680,_Formatting!$J487),"")</f>
        <v/>
      </c>
      <c r="H570" s="467"/>
      <c r="I570" s="467" t="str" cm="1">
        <f t="array" ref="I570">IFERROR(INDEX(Design!F$1:F$680,_Formatting!$J487),"")</f>
        <v/>
      </c>
      <c r="J570" s="467" t="str" cm="1">
        <f t="array" ref="J570">IFERROR(INDEX(Design!G$1:G$680,_Formatting!$J487),"")</f>
        <v/>
      </c>
      <c r="K570" s="483" t="str" cm="1">
        <f t="array" ref="K570">IFERROR(INDEX(Design!H$1:H$680,_Formatting!$J487),"")</f>
        <v/>
      </c>
      <c r="L570" s="467" t="str" cm="1">
        <f t="array" ref="L570">IFERROR(INDEX(Design!I$1:I$680,_Formatting!$J487),"")</f>
        <v/>
      </c>
      <c r="M570" s="467" t="str" cm="1">
        <f t="array" ref="M570">IFERROR(INDEX(Design!J$1:J$680,_Formatting!$J487),"")</f>
        <v/>
      </c>
      <c r="N570" s="467" t="str" cm="1">
        <f t="array" ref="N570">IFERROR(INDEX(Design!K$1:K$680,_Formatting!$J487),"")</f>
        <v/>
      </c>
      <c r="O570" s="467" t="str" cm="1">
        <f t="array" ref="O570">IFERROR(INDEX(Design!L$1:L$680,_Formatting!$J487),"")</f>
        <v/>
      </c>
      <c r="P570" s="467" t="str" cm="1">
        <f t="array" ref="P570">IFERROR(INDEX(Design!Q$1:Q$680,_Formatting!$J487),"")</f>
        <v/>
      </c>
    </row>
    <row r="571" spans="3:16" x14ac:dyDescent="0.25">
      <c r="C571" s="467" t="str" cm="1">
        <f t="array" ref="C571">IFERROR(INDEX(Design!B$1:B$680,_Formatting!$J488),"")</f>
        <v/>
      </c>
      <c r="D571" s="467" t="str" cm="1">
        <f t="array" ref="D571">IFERROR(INDEX(Design!C$1:C$680,_Formatting!$J488),"")</f>
        <v/>
      </c>
      <c r="E571" s="467" t="str" cm="1">
        <f t="array" ref="E571">IFERROR(INDEX(Design!D$1:D$680,_Formatting!$J488),"")</f>
        <v/>
      </c>
      <c r="F571" s="467"/>
      <c r="G571" s="482" t="str" cm="1">
        <f t="array" ref="G571">IFERROR(INDEX(Design!E$1:E$680,_Formatting!$J488),"")</f>
        <v/>
      </c>
      <c r="H571" s="467"/>
      <c r="I571" s="467" t="str" cm="1">
        <f t="array" ref="I571">IFERROR(INDEX(Design!F$1:F$680,_Formatting!$J488),"")</f>
        <v/>
      </c>
      <c r="J571" s="467" t="str" cm="1">
        <f t="array" ref="J571">IFERROR(INDEX(Design!G$1:G$680,_Formatting!$J488),"")</f>
        <v/>
      </c>
      <c r="K571" s="483" t="str" cm="1">
        <f t="array" ref="K571">IFERROR(INDEX(Design!H$1:H$680,_Formatting!$J488),"")</f>
        <v/>
      </c>
      <c r="L571" s="467" t="str" cm="1">
        <f t="array" ref="L571">IFERROR(INDEX(Design!I$1:I$680,_Formatting!$J488),"")</f>
        <v/>
      </c>
      <c r="M571" s="467" t="str" cm="1">
        <f t="array" ref="M571">IFERROR(INDEX(Design!J$1:J$680,_Formatting!$J488),"")</f>
        <v/>
      </c>
      <c r="N571" s="467" t="str" cm="1">
        <f t="array" ref="N571">IFERROR(INDEX(Design!K$1:K$680,_Formatting!$J488),"")</f>
        <v/>
      </c>
      <c r="O571" s="467" t="str" cm="1">
        <f t="array" ref="O571">IFERROR(INDEX(Design!L$1:L$680,_Formatting!$J488),"")</f>
        <v/>
      </c>
      <c r="P571" s="467" t="str" cm="1">
        <f t="array" ref="P571">IFERROR(INDEX(Design!Q$1:Q$680,_Formatting!$J488),"")</f>
        <v/>
      </c>
    </row>
    <row r="572" spans="3:16" x14ac:dyDescent="0.25">
      <c r="C572" s="467" t="str" cm="1">
        <f t="array" ref="C572">IFERROR(INDEX(Design!B$1:B$680,_Formatting!$J489),"")</f>
        <v/>
      </c>
      <c r="D572" s="467" t="str" cm="1">
        <f t="array" ref="D572">IFERROR(INDEX(Design!C$1:C$680,_Formatting!$J489),"")</f>
        <v/>
      </c>
      <c r="E572" s="467" t="str" cm="1">
        <f t="array" ref="E572">IFERROR(INDEX(Design!D$1:D$680,_Formatting!$J489),"")</f>
        <v/>
      </c>
      <c r="F572" s="467"/>
      <c r="G572" s="482" t="str" cm="1">
        <f t="array" ref="G572">IFERROR(INDEX(Design!E$1:E$680,_Formatting!$J489),"")</f>
        <v/>
      </c>
      <c r="H572" s="467"/>
      <c r="I572" s="467" t="str" cm="1">
        <f t="array" ref="I572">IFERROR(INDEX(Design!F$1:F$680,_Formatting!$J489),"")</f>
        <v/>
      </c>
      <c r="J572" s="467" t="str" cm="1">
        <f t="array" ref="J572">IFERROR(INDEX(Design!G$1:G$680,_Formatting!$J489),"")</f>
        <v/>
      </c>
      <c r="K572" s="483" t="str" cm="1">
        <f t="array" ref="K572">IFERROR(INDEX(Design!H$1:H$680,_Formatting!$J489),"")</f>
        <v/>
      </c>
      <c r="L572" s="467" t="str" cm="1">
        <f t="array" ref="L572">IFERROR(INDEX(Design!I$1:I$680,_Formatting!$J489),"")</f>
        <v/>
      </c>
      <c r="M572" s="467" t="str" cm="1">
        <f t="array" ref="M572">IFERROR(INDEX(Design!J$1:J$680,_Formatting!$J489),"")</f>
        <v/>
      </c>
      <c r="N572" s="467" t="str" cm="1">
        <f t="array" ref="N572">IFERROR(INDEX(Design!K$1:K$680,_Formatting!$J489),"")</f>
        <v/>
      </c>
      <c r="O572" s="467" t="str" cm="1">
        <f t="array" ref="O572">IFERROR(INDEX(Design!L$1:L$680,_Formatting!$J489),"")</f>
        <v/>
      </c>
      <c r="P572" s="467" t="str" cm="1">
        <f t="array" ref="P572">IFERROR(INDEX(Design!Q$1:Q$680,_Formatting!$J489),"")</f>
        <v/>
      </c>
    </row>
    <row r="573" spans="3:16" x14ac:dyDescent="0.25">
      <c r="C573" s="467" t="str" cm="1">
        <f t="array" ref="C573">IFERROR(INDEX(Design!B$1:B$680,_Formatting!$J490),"")</f>
        <v/>
      </c>
      <c r="D573" s="467" t="str" cm="1">
        <f t="array" ref="D573">IFERROR(INDEX(Design!C$1:C$680,_Formatting!$J490),"")</f>
        <v/>
      </c>
      <c r="E573" s="467" t="str" cm="1">
        <f t="array" ref="E573">IFERROR(INDEX(Design!D$1:D$680,_Formatting!$J490),"")</f>
        <v/>
      </c>
      <c r="F573" s="467"/>
      <c r="G573" s="482" t="str" cm="1">
        <f t="array" ref="G573">IFERROR(INDEX(Design!E$1:E$680,_Formatting!$J490),"")</f>
        <v/>
      </c>
      <c r="H573" s="467"/>
      <c r="I573" s="467" t="str" cm="1">
        <f t="array" ref="I573">IFERROR(INDEX(Design!F$1:F$680,_Formatting!$J490),"")</f>
        <v/>
      </c>
      <c r="J573" s="467" t="str" cm="1">
        <f t="array" ref="J573">IFERROR(INDEX(Design!G$1:G$680,_Formatting!$J490),"")</f>
        <v/>
      </c>
      <c r="K573" s="483" t="str" cm="1">
        <f t="array" ref="K573">IFERROR(INDEX(Design!H$1:H$680,_Formatting!$J490),"")</f>
        <v/>
      </c>
      <c r="L573" s="467" t="str" cm="1">
        <f t="array" ref="L573">IFERROR(INDEX(Design!I$1:I$680,_Formatting!$J490),"")</f>
        <v/>
      </c>
      <c r="M573" s="467" t="str" cm="1">
        <f t="array" ref="M573">IFERROR(INDEX(Design!J$1:J$680,_Formatting!$J490),"")</f>
        <v/>
      </c>
      <c r="N573" s="467" t="str" cm="1">
        <f t="array" ref="N573">IFERROR(INDEX(Design!K$1:K$680,_Formatting!$J490),"")</f>
        <v/>
      </c>
      <c r="O573" s="467" t="str" cm="1">
        <f t="array" ref="O573">IFERROR(INDEX(Design!L$1:L$680,_Formatting!$J490),"")</f>
        <v/>
      </c>
      <c r="P573" s="467" t="str" cm="1">
        <f t="array" ref="P573">IFERROR(INDEX(Design!Q$1:Q$680,_Formatting!$J490),"")</f>
        <v/>
      </c>
    </row>
    <row r="574" spans="3:16" x14ac:dyDescent="0.25">
      <c r="C574" s="467" t="str" cm="1">
        <f t="array" ref="C574">IFERROR(INDEX(Design!B$1:B$680,_Formatting!$J491),"")</f>
        <v/>
      </c>
      <c r="D574" s="467" t="str" cm="1">
        <f t="array" ref="D574">IFERROR(INDEX(Design!C$1:C$680,_Formatting!$J491),"")</f>
        <v/>
      </c>
      <c r="E574" s="467" t="str" cm="1">
        <f t="array" ref="E574">IFERROR(INDEX(Design!D$1:D$680,_Formatting!$J491),"")</f>
        <v/>
      </c>
      <c r="F574" s="467"/>
      <c r="G574" s="482" t="str" cm="1">
        <f t="array" ref="G574">IFERROR(INDEX(Design!E$1:E$680,_Formatting!$J491),"")</f>
        <v/>
      </c>
      <c r="H574" s="467"/>
      <c r="I574" s="467" t="str" cm="1">
        <f t="array" ref="I574">IFERROR(INDEX(Design!F$1:F$680,_Formatting!$J491),"")</f>
        <v/>
      </c>
      <c r="J574" s="467" t="str" cm="1">
        <f t="array" ref="J574">IFERROR(INDEX(Design!G$1:G$680,_Formatting!$J491),"")</f>
        <v/>
      </c>
      <c r="K574" s="483" t="str" cm="1">
        <f t="array" ref="K574">IFERROR(INDEX(Design!H$1:H$680,_Formatting!$J491),"")</f>
        <v/>
      </c>
      <c r="L574" s="467" t="str" cm="1">
        <f t="array" ref="L574">IFERROR(INDEX(Design!I$1:I$680,_Formatting!$J491),"")</f>
        <v/>
      </c>
      <c r="M574" s="467" t="str" cm="1">
        <f t="array" ref="M574">IFERROR(INDEX(Design!J$1:J$680,_Formatting!$J491),"")</f>
        <v/>
      </c>
      <c r="N574" s="467" t="str" cm="1">
        <f t="array" ref="N574">IFERROR(INDEX(Design!K$1:K$680,_Formatting!$J491),"")</f>
        <v/>
      </c>
      <c r="O574" s="467" t="str" cm="1">
        <f t="array" ref="O574">IFERROR(INDEX(Design!L$1:L$680,_Formatting!$J491),"")</f>
        <v/>
      </c>
      <c r="P574" s="467" t="str" cm="1">
        <f t="array" ref="P574">IFERROR(INDEX(Design!Q$1:Q$680,_Formatting!$J491),"")</f>
        <v/>
      </c>
    </row>
    <row r="575" spans="3:16" x14ac:dyDescent="0.25">
      <c r="C575" s="467" t="str" cm="1">
        <f t="array" ref="C575">IFERROR(INDEX(Design!B$1:B$680,_Formatting!$J492),"")</f>
        <v/>
      </c>
      <c r="D575" s="467" t="str" cm="1">
        <f t="array" ref="D575">IFERROR(INDEX(Design!C$1:C$680,_Formatting!$J492),"")</f>
        <v/>
      </c>
      <c r="E575" s="467" t="str" cm="1">
        <f t="array" ref="E575">IFERROR(INDEX(Design!D$1:D$680,_Formatting!$J492),"")</f>
        <v/>
      </c>
      <c r="F575" s="467"/>
      <c r="G575" s="482" t="str" cm="1">
        <f t="array" ref="G575">IFERROR(INDEX(Design!E$1:E$680,_Formatting!$J492),"")</f>
        <v/>
      </c>
      <c r="H575" s="467"/>
      <c r="I575" s="467" t="str" cm="1">
        <f t="array" ref="I575">IFERROR(INDEX(Design!F$1:F$680,_Formatting!$J492),"")</f>
        <v/>
      </c>
      <c r="J575" s="467" t="str" cm="1">
        <f t="array" ref="J575">IFERROR(INDEX(Design!G$1:G$680,_Formatting!$J492),"")</f>
        <v/>
      </c>
      <c r="K575" s="483" t="str" cm="1">
        <f t="array" ref="K575">IFERROR(INDEX(Design!H$1:H$680,_Formatting!$J492),"")</f>
        <v/>
      </c>
      <c r="L575" s="467" t="str" cm="1">
        <f t="array" ref="L575">IFERROR(INDEX(Design!I$1:I$680,_Formatting!$J492),"")</f>
        <v/>
      </c>
      <c r="M575" s="467" t="str" cm="1">
        <f t="array" ref="M575">IFERROR(INDEX(Design!J$1:J$680,_Formatting!$J492),"")</f>
        <v/>
      </c>
      <c r="N575" s="467" t="str" cm="1">
        <f t="array" ref="N575">IFERROR(INDEX(Design!K$1:K$680,_Formatting!$J492),"")</f>
        <v/>
      </c>
      <c r="O575" s="467" t="str" cm="1">
        <f t="array" ref="O575">IFERROR(INDEX(Design!L$1:L$680,_Formatting!$J492),"")</f>
        <v/>
      </c>
      <c r="P575" s="467" t="str" cm="1">
        <f t="array" ref="P575">IFERROR(INDEX(Design!Q$1:Q$680,_Formatting!$J492),"")</f>
        <v/>
      </c>
    </row>
    <row r="576" spans="3:16" x14ac:dyDescent="0.25">
      <c r="C576" s="467" t="str" cm="1">
        <f t="array" ref="C576">IFERROR(INDEX(Design!B$1:B$680,_Formatting!$J493),"")</f>
        <v/>
      </c>
      <c r="D576" s="467" t="str" cm="1">
        <f t="array" ref="D576">IFERROR(INDEX(Design!C$1:C$680,_Formatting!$J493),"")</f>
        <v/>
      </c>
      <c r="E576" s="467" t="str" cm="1">
        <f t="array" ref="E576">IFERROR(INDEX(Design!D$1:D$680,_Formatting!$J493),"")</f>
        <v/>
      </c>
      <c r="F576" s="467"/>
      <c r="G576" s="482" t="str" cm="1">
        <f t="array" ref="G576">IFERROR(INDEX(Design!E$1:E$680,_Formatting!$J493),"")</f>
        <v/>
      </c>
      <c r="H576" s="467"/>
      <c r="I576" s="467" t="str" cm="1">
        <f t="array" ref="I576">IFERROR(INDEX(Design!F$1:F$680,_Formatting!$J493),"")</f>
        <v/>
      </c>
      <c r="J576" s="467" t="str" cm="1">
        <f t="array" ref="J576">IFERROR(INDEX(Design!G$1:G$680,_Formatting!$J493),"")</f>
        <v/>
      </c>
      <c r="K576" s="483" t="str" cm="1">
        <f t="array" ref="K576">IFERROR(INDEX(Design!H$1:H$680,_Formatting!$J493),"")</f>
        <v/>
      </c>
      <c r="L576" s="467" t="str" cm="1">
        <f t="array" ref="L576">IFERROR(INDEX(Design!I$1:I$680,_Formatting!$J493),"")</f>
        <v/>
      </c>
      <c r="M576" s="467" t="str" cm="1">
        <f t="array" ref="M576">IFERROR(INDEX(Design!J$1:J$680,_Formatting!$J493),"")</f>
        <v/>
      </c>
      <c r="N576" s="467" t="str" cm="1">
        <f t="array" ref="N576">IFERROR(INDEX(Design!K$1:K$680,_Formatting!$J493),"")</f>
        <v/>
      </c>
      <c r="O576" s="467" t="str" cm="1">
        <f t="array" ref="O576">IFERROR(INDEX(Design!L$1:L$680,_Formatting!$J493),"")</f>
        <v/>
      </c>
      <c r="P576" s="467" t="str" cm="1">
        <f t="array" ref="P576">IFERROR(INDEX(Design!Q$1:Q$680,_Formatting!$J493),"")</f>
        <v/>
      </c>
    </row>
    <row r="577" spans="3:16" x14ac:dyDescent="0.25">
      <c r="C577" s="467" t="str" cm="1">
        <f t="array" ref="C577">IFERROR(INDEX(Design!B$1:B$680,_Formatting!$J494),"")</f>
        <v/>
      </c>
      <c r="D577" s="467" t="str" cm="1">
        <f t="array" ref="D577">IFERROR(INDEX(Design!C$1:C$680,_Formatting!$J494),"")</f>
        <v/>
      </c>
      <c r="E577" s="467" t="str" cm="1">
        <f t="array" ref="E577">IFERROR(INDEX(Design!D$1:D$680,_Formatting!$J494),"")</f>
        <v/>
      </c>
      <c r="F577" s="467"/>
      <c r="G577" s="482" t="str" cm="1">
        <f t="array" ref="G577">IFERROR(INDEX(Design!E$1:E$680,_Formatting!$J494),"")</f>
        <v/>
      </c>
      <c r="H577" s="467"/>
      <c r="I577" s="467" t="str" cm="1">
        <f t="array" ref="I577">IFERROR(INDEX(Design!F$1:F$680,_Formatting!$J494),"")</f>
        <v/>
      </c>
      <c r="J577" s="467" t="str" cm="1">
        <f t="array" ref="J577">IFERROR(INDEX(Design!G$1:G$680,_Formatting!$J494),"")</f>
        <v/>
      </c>
      <c r="K577" s="483" t="str" cm="1">
        <f t="array" ref="K577">IFERROR(INDEX(Design!H$1:H$680,_Formatting!$J494),"")</f>
        <v/>
      </c>
      <c r="L577" s="467" t="str" cm="1">
        <f t="array" ref="L577">IFERROR(INDEX(Design!I$1:I$680,_Formatting!$J494),"")</f>
        <v/>
      </c>
      <c r="M577" s="467" t="str" cm="1">
        <f t="array" ref="M577">IFERROR(INDEX(Design!J$1:J$680,_Formatting!$J494),"")</f>
        <v/>
      </c>
      <c r="N577" s="467" t="str" cm="1">
        <f t="array" ref="N577">IFERROR(INDEX(Design!K$1:K$680,_Formatting!$J494),"")</f>
        <v/>
      </c>
      <c r="O577" s="467" t="str" cm="1">
        <f t="array" ref="O577">IFERROR(INDEX(Design!L$1:L$680,_Formatting!$J494),"")</f>
        <v/>
      </c>
      <c r="P577" s="467" t="str" cm="1">
        <f t="array" ref="P577">IFERROR(INDEX(Design!Q$1:Q$680,_Formatting!$J494),"")</f>
        <v/>
      </c>
    </row>
    <row r="578" spans="3:16" x14ac:dyDescent="0.25">
      <c r="C578" s="467" t="str" cm="1">
        <f t="array" ref="C578">IFERROR(INDEX(Design!B$1:B$680,_Formatting!$J495),"")</f>
        <v/>
      </c>
      <c r="D578" s="467" t="str" cm="1">
        <f t="array" ref="D578">IFERROR(INDEX(Design!C$1:C$680,_Formatting!$J495),"")</f>
        <v/>
      </c>
      <c r="E578" s="467" t="str" cm="1">
        <f t="array" ref="E578">IFERROR(INDEX(Design!D$1:D$680,_Formatting!$J495),"")</f>
        <v/>
      </c>
      <c r="F578" s="467"/>
      <c r="G578" s="482" t="str" cm="1">
        <f t="array" ref="G578">IFERROR(INDEX(Design!E$1:E$680,_Formatting!$J495),"")</f>
        <v/>
      </c>
      <c r="H578" s="467"/>
      <c r="I578" s="467" t="str" cm="1">
        <f t="array" ref="I578">IFERROR(INDEX(Design!F$1:F$680,_Formatting!$J495),"")</f>
        <v/>
      </c>
      <c r="J578" s="467" t="str" cm="1">
        <f t="array" ref="J578">IFERROR(INDEX(Design!G$1:G$680,_Formatting!$J495),"")</f>
        <v/>
      </c>
      <c r="K578" s="483" t="str" cm="1">
        <f t="array" ref="K578">IFERROR(INDEX(Design!H$1:H$680,_Formatting!$J495),"")</f>
        <v/>
      </c>
      <c r="L578" s="467" t="str" cm="1">
        <f t="array" ref="L578">IFERROR(INDEX(Design!I$1:I$680,_Formatting!$J495),"")</f>
        <v/>
      </c>
      <c r="M578" s="467" t="str" cm="1">
        <f t="array" ref="M578">IFERROR(INDEX(Design!J$1:J$680,_Formatting!$J495),"")</f>
        <v/>
      </c>
      <c r="N578" s="467" t="str" cm="1">
        <f t="array" ref="N578">IFERROR(INDEX(Design!K$1:K$680,_Formatting!$J495),"")</f>
        <v/>
      </c>
      <c r="O578" s="467" t="str" cm="1">
        <f t="array" ref="O578">IFERROR(INDEX(Design!L$1:L$680,_Formatting!$J495),"")</f>
        <v/>
      </c>
      <c r="P578" s="467" t="str" cm="1">
        <f t="array" ref="P578">IFERROR(INDEX(Design!Q$1:Q$680,_Formatting!$J495),"")</f>
        <v/>
      </c>
    </row>
    <row r="579" spans="3:16" x14ac:dyDescent="0.25">
      <c r="C579" s="467" t="str" cm="1">
        <f t="array" ref="C579">IFERROR(INDEX(Design!B$1:B$680,_Formatting!$J496),"")</f>
        <v/>
      </c>
      <c r="D579" s="467" t="str" cm="1">
        <f t="array" ref="D579">IFERROR(INDEX(Design!C$1:C$680,_Formatting!$J496),"")</f>
        <v/>
      </c>
      <c r="E579" s="467" t="str" cm="1">
        <f t="array" ref="E579">IFERROR(INDEX(Design!D$1:D$680,_Formatting!$J496),"")</f>
        <v/>
      </c>
      <c r="F579" s="467"/>
      <c r="G579" s="482" t="str" cm="1">
        <f t="array" ref="G579">IFERROR(INDEX(Design!E$1:E$680,_Formatting!$J496),"")</f>
        <v/>
      </c>
      <c r="H579" s="467"/>
      <c r="I579" s="467" t="str" cm="1">
        <f t="array" ref="I579">IFERROR(INDEX(Design!F$1:F$680,_Formatting!$J496),"")</f>
        <v/>
      </c>
      <c r="J579" s="467" t="str" cm="1">
        <f t="array" ref="J579">IFERROR(INDEX(Design!G$1:G$680,_Formatting!$J496),"")</f>
        <v/>
      </c>
      <c r="K579" s="483" t="str" cm="1">
        <f t="array" ref="K579">IFERROR(INDEX(Design!H$1:H$680,_Formatting!$J496),"")</f>
        <v/>
      </c>
      <c r="L579" s="467" t="str" cm="1">
        <f t="array" ref="L579">IFERROR(INDEX(Design!I$1:I$680,_Formatting!$J496),"")</f>
        <v/>
      </c>
      <c r="M579" s="467" t="str" cm="1">
        <f t="array" ref="M579">IFERROR(INDEX(Design!J$1:J$680,_Formatting!$J496),"")</f>
        <v/>
      </c>
      <c r="N579" s="467" t="str" cm="1">
        <f t="array" ref="N579">IFERROR(INDEX(Design!K$1:K$680,_Formatting!$J496),"")</f>
        <v/>
      </c>
      <c r="O579" s="467" t="str" cm="1">
        <f t="array" ref="O579">IFERROR(INDEX(Design!L$1:L$680,_Formatting!$J496),"")</f>
        <v/>
      </c>
      <c r="P579" s="467" t="str" cm="1">
        <f t="array" ref="P579">IFERROR(INDEX(Design!Q$1:Q$680,_Formatting!$J496),"")</f>
        <v/>
      </c>
    </row>
    <row r="580" spans="3:16" x14ac:dyDescent="0.25">
      <c r="C580" s="467" t="str" cm="1">
        <f t="array" ref="C580">IFERROR(INDEX(Design!B$1:B$680,_Formatting!$J497),"")</f>
        <v/>
      </c>
      <c r="D580" s="467" t="str" cm="1">
        <f t="array" ref="D580">IFERROR(INDEX(Design!C$1:C$680,_Formatting!$J497),"")</f>
        <v/>
      </c>
      <c r="E580" s="467" t="str" cm="1">
        <f t="array" ref="E580">IFERROR(INDEX(Design!D$1:D$680,_Formatting!$J497),"")</f>
        <v/>
      </c>
      <c r="F580" s="467"/>
      <c r="G580" s="482" t="str" cm="1">
        <f t="array" ref="G580">IFERROR(INDEX(Design!E$1:E$680,_Formatting!$J497),"")</f>
        <v/>
      </c>
      <c r="H580" s="467"/>
      <c r="I580" s="467" t="str" cm="1">
        <f t="array" ref="I580">IFERROR(INDEX(Design!F$1:F$680,_Formatting!$J497),"")</f>
        <v/>
      </c>
      <c r="J580" s="467" t="str" cm="1">
        <f t="array" ref="J580">IFERROR(INDEX(Design!G$1:G$680,_Formatting!$J497),"")</f>
        <v/>
      </c>
      <c r="K580" s="483" t="str" cm="1">
        <f t="array" ref="K580">IFERROR(INDEX(Design!H$1:H$680,_Formatting!$J497),"")</f>
        <v/>
      </c>
      <c r="L580" s="467" t="str" cm="1">
        <f t="array" ref="L580">IFERROR(INDEX(Design!I$1:I$680,_Formatting!$J497),"")</f>
        <v/>
      </c>
      <c r="M580" s="467" t="str" cm="1">
        <f t="array" ref="M580">IFERROR(INDEX(Design!J$1:J$680,_Formatting!$J497),"")</f>
        <v/>
      </c>
      <c r="N580" s="467" t="str" cm="1">
        <f t="array" ref="N580">IFERROR(INDEX(Design!K$1:K$680,_Formatting!$J497),"")</f>
        <v/>
      </c>
      <c r="O580" s="467" t="str" cm="1">
        <f t="array" ref="O580">IFERROR(INDEX(Design!L$1:L$680,_Formatting!$J497),"")</f>
        <v/>
      </c>
      <c r="P580" s="467" t="str" cm="1">
        <f t="array" ref="P580">IFERROR(INDEX(Design!Q$1:Q$680,_Formatting!$J497),"")</f>
        <v/>
      </c>
    </row>
    <row r="581" spans="3:16" x14ac:dyDescent="0.25">
      <c r="C581" s="467" t="str" cm="1">
        <f t="array" ref="C581">IFERROR(INDEX(Design!B$1:B$680,_Formatting!$J498),"")</f>
        <v/>
      </c>
      <c r="D581" s="467" t="str" cm="1">
        <f t="array" ref="D581">IFERROR(INDEX(Design!C$1:C$680,_Formatting!$J498),"")</f>
        <v/>
      </c>
      <c r="E581" s="467" t="str" cm="1">
        <f t="array" ref="E581">IFERROR(INDEX(Design!D$1:D$680,_Formatting!$J498),"")</f>
        <v/>
      </c>
      <c r="F581" s="467"/>
      <c r="G581" s="482" t="str" cm="1">
        <f t="array" ref="G581">IFERROR(INDEX(Design!E$1:E$680,_Formatting!$J498),"")</f>
        <v/>
      </c>
      <c r="H581" s="467"/>
      <c r="I581" s="467" t="str" cm="1">
        <f t="array" ref="I581">IFERROR(INDEX(Design!F$1:F$680,_Formatting!$J498),"")</f>
        <v/>
      </c>
      <c r="J581" s="467" t="str" cm="1">
        <f t="array" ref="J581">IFERROR(INDEX(Design!G$1:G$680,_Formatting!$J498),"")</f>
        <v/>
      </c>
      <c r="K581" s="483" t="str" cm="1">
        <f t="array" ref="K581">IFERROR(INDEX(Design!H$1:H$680,_Formatting!$J498),"")</f>
        <v/>
      </c>
      <c r="L581" s="467" t="str" cm="1">
        <f t="array" ref="L581">IFERROR(INDEX(Design!I$1:I$680,_Formatting!$J498),"")</f>
        <v/>
      </c>
      <c r="M581" s="467" t="str" cm="1">
        <f t="array" ref="M581">IFERROR(INDEX(Design!J$1:J$680,_Formatting!$J498),"")</f>
        <v/>
      </c>
      <c r="N581" s="467" t="str" cm="1">
        <f t="array" ref="N581">IFERROR(INDEX(Design!K$1:K$680,_Formatting!$J498),"")</f>
        <v/>
      </c>
      <c r="O581" s="467" t="str" cm="1">
        <f t="array" ref="O581">IFERROR(INDEX(Design!L$1:L$680,_Formatting!$J498),"")</f>
        <v/>
      </c>
      <c r="P581" s="467" t="str" cm="1">
        <f t="array" ref="P581">IFERROR(INDEX(Design!Q$1:Q$680,_Formatting!$J498),"")</f>
        <v/>
      </c>
    </row>
    <row r="582" spans="3:16" x14ac:dyDescent="0.25">
      <c r="C582" s="467" t="str" cm="1">
        <f t="array" ref="C582">IFERROR(INDEX(Design!B$1:B$680,_Formatting!$J499),"")</f>
        <v/>
      </c>
      <c r="D582" s="467" t="str" cm="1">
        <f t="array" ref="D582">IFERROR(INDEX(Design!C$1:C$680,_Formatting!$J499),"")</f>
        <v/>
      </c>
      <c r="E582" s="467" t="str" cm="1">
        <f t="array" ref="E582">IFERROR(INDEX(Design!D$1:D$680,_Formatting!$J499),"")</f>
        <v/>
      </c>
      <c r="F582" s="467"/>
      <c r="G582" s="482" t="str" cm="1">
        <f t="array" ref="G582">IFERROR(INDEX(Design!E$1:E$680,_Formatting!$J499),"")</f>
        <v/>
      </c>
      <c r="H582" s="467"/>
      <c r="I582" s="467" t="str" cm="1">
        <f t="array" ref="I582">IFERROR(INDEX(Design!F$1:F$680,_Formatting!$J499),"")</f>
        <v/>
      </c>
      <c r="J582" s="467" t="str" cm="1">
        <f t="array" ref="J582">IFERROR(INDEX(Design!G$1:G$680,_Formatting!$J499),"")</f>
        <v/>
      </c>
      <c r="K582" s="483" t="str" cm="1">
        <f t="array" ref="K582">IFERROR(INDEX(Design!H$1:H$680,_Formatting!$J499),"")</f>
        <v/>
      </c>
      <c r="L582" s="467" t="str" cm="1">
        <f t="array" ref="L582">IFERROR(INDEX(Design!I$1:I$680,_Formatting!$J499),"")</f>
        <v/>
      </c>
      <c r="M582" s="467" t="str" cm="1">
        <f t="array" ref="M582">IFERROR(INDEX(Design!J$1:J$680,_Formatting!$J499),"")</f>
        <v/>
      </c>
      <c r="N582" s="467" t="str" cm="1">
        <f t="array" ref="N582">IFERROR(INDEX(Design!K$1:K$680,_Formatting!$J499),"")</f>
        <v/>
      </c>
      <c r="O582" s="467" t="str" cm="1">
        <f t="array" ref="O582">IFERROR(INDEX(Design!L$1:L$680,_Formatting!$J499),"")</f>
        <v/>
      </c>
      <c r="P582" s="467" t="str" cm="1">
        <f t="array" ref="P582">IFERROR(INDEX(Design!Q$1:Q$680,_Formatting!$J499),"")</f>
        <v/>
      </c>
    </row>
    <row r="583" spans="3:16" x14ac:dyDescent="0.25">
      <c r="C583" s="467" t="str" cm="1">
        <f t="array" ref="C583">IFERROR(INDEX(Design!B$1:B$680,_Formatting!$J500),"")</f>
        <v/>
      </c>
      <c r="D583" s="467" t="str" cm="1">
        <f t="array" ref="D583">IFERROR(INDEX(Design!C$1:C$680,_Formatting!$J500),"")</f>
        <v/>
      </c>
      <c r="E583" s="467" t="str" cm="1">
        <f t="array" ref="E583">IFERROR(INDEX(Design!D$1:D$680,_Formatting!$J500),"")</f>
        <v/>
      </c>
      <c r="F583" s="467"/>
      <c r="G583" s="482" t="str" cm="1">
        <f t="array" ref="G583">IFERROR(INDEX(Design!E$1:E$680,_Formatting!$J500),"")</f>
        <v/>
      </c>
      <c r="H583" s="467"/>
      <c r="I583" s="467" t="str" cm="1">
        <f t="array" ref="I583">IFERROR(INDEX(Design!F$1:F$680,_Formatting!$J500),"")</f>
        <v/>
      </c>
      <c r="J583" s="467" t="str" cm="1">
        <f t="array" ref="J583">IFERROR(INDEX(Design!G$1:G$680,_Formatting!$J500),"")</f>
        <v/>
      </c>
      <c r="K583" s="483" t="str" cm="1">
        <f t="array" ref="K583">IFERROR(INDEX(Design!H$1:H$680,_Formatting!$J500),"")</f>
        <v/>
      </c>
      <c r="L583" s="467" t="str" cm="1">
        <f t="array" ref="L583">IFERROR(INDEX(Design!I$1:I$680,_Formatting!$J500),"")</f>
        <v/>
      </c>
      <c r="M583" s="467" t="str" cm="1">
        <f t="array" ref="M583">IFERROR(INDEX(Design!J$1:J$680,_Formatting!$J500),"")</f>
        <v/>
      </c>
      <c r="N583" s="467" t="str" cm="1">
        <f t="array" ref="N583">IFERROR(INDEX(Design!K$1:K$680,_Formatting!$J500),"")</f>
        <v/>
      </c>
      <c r="O583" s="467" t="str" cm="1">
        <f t="array" ref="O583">IFERROR(INDEX(Design!L$1:L$680,_Formatting!$J500),"")</f>
        <v/>
      </c>
      <c r="P583" s="467" t="str" cm="1">
        <f t="array" ref="P583">IFERROR(INDEX(Design!Q$1:Q$680,_Formatting!$J500),"")</f>
        <v/>
      </c>
    </row>
    <row r="584" spans="3:16" x14ac:dyDescent="0.25">
      <c r="C584" s="467" t="str" cm="1">
        <f t="array" ref="C584">IFERROR(INDEX(Design!B$1:B$680,_Formatting!$J501),"")</f>
        <v/>
      </c>
      <c r="D584" s="467" t="str" cm="1">
        <f t="array" ref="D584">IFERROR(INDEX(Design!C$1:C$680,_Formatting!$J501),"")</f>
        <v/>
      </c>
      <c r="E584" s="467" t="str" cm="1">
        <f t="array" ref="E584">IFERROR(INDEX(Design!D$1:D$680,_Formatting!$J501),"")</f>
        <v/>
      </c>
      <c r="F584" s="467"/>
      <c r="G584" s="482" t="str" cm="1">
        <f t="array" ref="G584">IFERROR(INDEX(Design!E$1:E$680,_Formatting!$J501),"")</f>
        <v/>
      </c>
      <c r="H584" s="467"/>
      <c r="I584" s="467" t="str" cm="1">
        <f t="array" ref="I584">IFERROR(INDEX(Design!F$1:F$680,_Formatting!$J501),"")</f>
        <v/>
      </c>
      <c r="J584" s="467" t="str" cm="1">
        <f t="array" ref="J584">IFERROR(INDEX(Design!G$1:G$680,_Formatting!$J501),"")</f>
        <v/>
      </c>
      <c r="K584" s="483" t="str" cm="1">
        <f t="array" ref="K584">IFERROR(INDEX(Design!H$1:H$680,_Formatting!$J501),"")</f>
        <v/>
      </c>
      <c r="L584" s="467" t="str" cm="1">
        <f t="array" ref="L584">IFERROR(INDEX(Design!I$1:I$680,_Formatting!$J501),"")</f>
        <v/>
      </c>
      <c r="M584" s="467" t="str" cm="1">
        <f t="array" ref="M584">IFERROR(INDEX(Design!J$1:J$680,_Formatting!$J501),"")</f>
        <v/>
      </c>
      <c r="N584" s="467" t="str" cm="1">
        <f t="array" ref="N584">IFERROR(INDEX(Design!K$1:K$680,_Formatting!$J501),"")</f>
        <v/>
      </c>
      <c r="O584" s="467" t="str" cm="1">
        <f t="array" ref="O584">IFERROR(INDEX(Design!L$1:L$680,_Formatting!$J501),"")</f>
        <v/>
      </c>
      <c r="P584" s="467" t="str" cm="1">
        <f t="array" ref="P584">IFERROR(INDEX(Design!Q$1:Q$680,_Formatting!$J501),"")</f>
        <v/>
      </c>
    </row>
    <row r="585" spans="3:16" x14ac:dyDescent="0.25">
      <c r="C585" s="467" t="str" cm="1">
        <f t="array" ref="C585">IFERROR(INDEX(Design!B$1:B$680,_Formatting!$J502),"")</f>
        <v/>
      </c>
      <c r="D585" s="467" t="str" cm="1">
        <f t="array" ref="D585">IFERROR(INDEX(Design!C$1:C$680,_Formatting!$J502),"")</f>
        <v/>
      </c>
      <c r="E585" s="467" t="str" cm="1">
        <f t="array" ref="E585">IFERROR(INDEX(Design!D$1:D$680,_Formatting!$J502),"")</f>
        <v/>
      </c>
      <c r="F585" s="467"/>
      <c r="G585" s="482" t="str" cm="1">
        <f t="array" ref="G585">IFERROR(INDEX(Design!E$1:E$680,_Formatting!$J502),"")</f>
        <v/>
      </c>
      <c r="H585" s="467"/>
      <c r="I585" s="467" t="str" cm="1">
        <f t="array" ref="I585">IFERROR(INDEX(Design!F$1:F$680,_Formatting!$J502),"")</f>
        <v/>
      </c>
      <c r="J585" s="467" t="str" cm="1">
        <f t="array" ref="J585">IFERROR(INDEX(Design!G$1:G$680,_Formatting!$J502),"")</f>
        <v/>
      </c>
      <c r="K585" s="483" t="str" cm="1">
        <f t="array" ref="K585">IFERROR(INDEX(Design!H$1:H$680,_Formatting!$J502),"")</f>
        <v/>
      </c>
      <c r="L585" s="467" t="str" cm="1">
        <f t="array" ref="L585">IFERROR(INDEX(Design!I$1:I$680,_Formatting!$J502),"")</f>
        <v/>
      </c>
      <c r="M585" s="467" t="str" cm="1">
        <f t="array" ref="M585">IFERROR(INDEX(Design!J$1:J$680,_Formatting!$J502),"")</f>
        <v/>
      </c>
      <c r="N585" s="467" t="str" cm="1">
        <f t="array" ref="N585">IFERROR(INDEX(Design!K$1:K$680,_Formatting!$J502),"")</f>
        <v/>
      </c>
      <c r="O585" s="467" t="str" cm="1">
        <f t="array" ref="O585">IFERROR(INDEX(Design!L$1:L$680,_Formatting!$J502),"")</f>
        <v/>
      </c>
      <c r="P585" s="467" t="str" cm="1">
        <f t="array" ref="P585">IFERROR(INDEX(Design!Q$1:Q$680,_Formatting!$J502),"")</f>
        <v/>
      </c>
    </row>
    <row r="586" spans="3:16" x14ac:dyDescent="0.25">
      <c r="C586" s="467" t="str" cm="1">
        <f t="array" ref="C586">IFERROR(INDEX(Design!B$1:B$680,_Formatting!$J503),"")</f>
        <v/>
      </c>
      <c r="D586" s="467" t="str" cm="1">
        <f t="array" ref="D586">IFERROR(INDEX(Design!C$1:C$680,_Formatting!$J503),"")</f>
        <v/>
      </c>
      <c r="E586" s="467" t="str" cm="1">
        <f t="array" ref="E586">IFERROR(INDEX(Design!D$1:D$680,_Formatting!$J503),"")</f>
        <v/>
      </c>
      <c r="F586" s="467"/>
      <c r="G586" s="482" t="str" cm="1">
        <f t="array" ref="G586">IFERROR(INDEX(Design!E$1:E$680,_Formatting!$J503),"")</f>
        <v/>
      </c>
      <c r="H586" s="467"/>
      <c r="I586" s="467" t="str" cm="1">
        <f t="array" ref="I586">IFERROR(INDEX(Design!F$1:F$680,_Formatting!$J503),"")</f>
        <v/>
      </c>
      <c r="J586" s="467" t="str" cm="1">
        <f t="array" ref="J586">IFERROR(INDEX(Design!G$1:G$680,_Formatting!$J503),"")</f>
        <v/>
      </c>
      <c r="K586" s="483" t="str" cm="1">
        <f t="array" ref="K586">IFERROR(INDEX(Design!H$1:H$680,_Formatting!$J503),"")</f>
        <v/>
      </c>
      <c r="L586" s="467" t="str" cm="1">
        <f t="array" ref="L586">IFERROR(INDEX(Design!I$1:I$680,_Formatting!$J503),"")</f>
        <v/>
      </c>
      <c r="M586" s="467" t="str" cm="1">
        <f t="array" ref="M586">IFERROR(INDEX(Design!J$1:J$680,_Formatting!$J503),"")</f>
        <v/>
      </c>
      <c r="N586" s="467" t="str" cm="1">
        <f t="array" ref="N586">IFERROR(INDEX(Design!K$1:K$680,_Formatting!$J503),"")</f>
        <v/>
      </c>
      <c r="O586" s="467" t="str" cm="1">
        <f t="array" ref="O586">IFERROR(INDEX(Design!L$1:L$680,_Formatting!$J503),"")</f>
        <v/>
      </c>
      <c r="P586" s="467" t="str" cm="1">
        <f t="array" ref="P586">IFERROR(INDEX(Design!Q$1:Q$680,_Formatting!$J503),"")</f>
        <v/>
      </c>
    </row>
    <row r="587" spans="3:16" x14ac:dyDescent="0.25">
      <c r="C587" s="467" t="str" cm="1">
        <f t="array" ref="C587">IFERROR(INDEX(Design!B$1:B$680,_Formatting!$J504),"")</f>
        <v/>
      </c>
      <c r="D587" s="467" t="str" cm="1">
        <f t="array" ref="D587">IFERROR(INDEX(Design!C$1:C$680,_Formatting!$J504),"")</f>
        <v/>
      </c>
      <c r="E587" s="467" t="str" cm="1">
        <f t="array" ref="E587">IFERROR(INDEX(Design!D$1:D$680,_Formatting!$J504),"")</f>
        <v/>
      </c>
      <c r="F587" s="467"/>
      <c r="G587" s="482" t="str" cm="1">
        <f t="array" ref="G587">IFERROR(INDEX(Design!E$1:E$680,_Formatting!$J504),"")</f>
        <v/>
      </c>
      <c r="H587" s="467"/>
      <c r="I587" s="467" t="str" cm="1">
        <f t="array" ref="I587">IFERROR(INDEX(Design!F$1:F$680,_Formatting!$J504),"")</f>
        <v/>
      </c>
      <c r="J587" s="467" t="str" cm="1">
        <f t="array" ref="J587">IFERROR(INDEX(Design!G$1:G$680,_Formatting!$J504),"")</f>
        <v/>
      </c>
      <c r="K587" s="483" t="str" cm="1">
        <f t="array" ref="K587">IFERROR(INDEX(Design!H$1:H$680,_Formatting!$J504),"")</f>
        <v/>
      </c>
      <c r="L587" s="467" t="str" cm="1">
        <f t="array" ref="L587">IFERROR(INDEX(Design!I$1:I$680,_Formatting!$J504),"")</f>
        <v/>
      </c>
      <c r="M587" s="467" t="str" cm="1">
        <f t="array" ref="M587">IFERROR(INDEX(Design!J$1:J$680,_Formatting!$J504),"")</f>
        <v/>
      </c>
      <c r="N587" s="467" t="str" cm="1">
        <f t="array" ref="N587">IFERROR(INDEX(Design!K$1:K$680,_Formatting!$J504),"")</f>
        <v/>
      </c>
      <c r="O587" s="467" t="str" cm="1">
        <f t="array" ref="O587">IFERROR(INDEX(Design!L$1:L$680,_Formatting!$J504),"")</f>
        <v/>
      </c>
      <c r="P587" s="467" t="str" cm="1">
        <f t="array" ref="P587">IFERROR(INDEX(Design!Q$1:Q$680,_Formatting!$J504),"")</f>
        <v/>
      </c>
    </row>
    <row r="588" spans="3:16" x14ac:dyDescent="0.25">
      <c r="C588" s="467" t="str" cm="1">
        <f t="array" ref="C588">IFERROR(INDEX(Design!B$1:B$680,_Formatting!$J505),"")</f>
        <v/>
      </c>
      <c r="D588" s="467" t="str" cm="1">
        <f t="array" ref="D588">IFERROR(INDEX(Design!C$1:C$680,_Formatting!$J505),"")</f>
        <v/>
      </c>
      <c r="E588" s="467" t="str" cm="1">
        <f t="array" ref="E588">IFERROR(INDEX(Design!D$1:D$680,_Formatting!$J505),"")</f>
        <v/>
      </c>
      <c r="F588" s="467"/>
      <c r="G588" s="482" t="str" cm="1">
        <f t="array" ref="G588">IFERROR(INDEX(Design!E$1:E$680,_Formatting!$J505),"")</f>
        <v/>
      </c>
      <c r="H588" s="467"/>
      <c r="I588" s="467" t="str" cm="1">
        <f t="array" ref="I588">IFERROR(INDEX(Design!F$1:F$680,_Formatting!$J505),"")</f>
        <v/>
      </c>
      <c r="J588" s="467" t="str" cm="1">
        <f t="array" ref="J588">IFERROR(INDEX(Design!G$1:G$680,_Formatting!$J505),"")</f>
        <v/>
      </c>
      <c r="K588" s="483" t="str" cm="1">
        <f t="array" ref="K588">IFERROR(INDEX(Design!H$1:H$680,_Formatting!$J505),"")</f>
        <v/>
      </c>
      <c r="L588" s="467" t="str" cm="1">
        <f t="array" ref="L588">IFERROR(INDEX(Design!I$1:I$680,_Formatting!$J505),"")</f>
        <v/>
      </c>
      <c r="M588" s="467" t="str" cm="1">
        <f t="array" ref="M588">IFERROR(INDEX(Design!J$1:J$680,_Formatting!$J505),"")</f>
        <v/>
      </c>
      <c r="N588" s="467" t="str" cm="1">
        <f t="array" ref="N588">IFERROR(INDEX(Design!K$1:K$680,_Formatting!$J505),"")</f>
        <v/>
      </c>
      <c r="O588" s="467" t="str" cm="1">
        <f t="array" ref="O588">IFERROR(INDEX(Design!L$1:L$680,_Formatting!$J505),"")</f>
        <v/>
      </c>
      <c r="P588" s="467" t="str" cm="1">
        <f t="array" ref="P588">IFERROR(INDEX(Design!Q$1:Q$680,_Formatting!$J505),"")</f>
        <v/>
      </c>
    </row>
    <row r="589" spans="3:16" x14ac:dyDescent="0.25">
      <c r="C589" s="467" t="str" cm="1">
        <f t="array" ref="C589">IFERROR(INDEX(Design!B$1:B$680,_Formatting!$J506),"")</f>
        <v/>
      </c>
      <c r="D589" s="467" t="str" cm="1">
        <f t="array" ref="D589">IFERROR(INDEX(Design!C$1:C$680,_Formatting!$J506),"")</f>
        <v/>
      </c>
      <c r="E589" s="467" t="str" cm="1">
        <f t="array" ref="E589">IFERROR(INDEX(Design!D$1:D$680,_Formatting!$J506),"")</f>
        <v/>
      </c>
      <c r="F589" s="467"/>
      <c r="G589" s="482" t="str" cm="1">
        <f t="array" ref="G589">IFERROR(INDEX(Design!E$1:E$680,_Formatting!$J506),"")</f>
        <v/>
      </c>
      <c r="H589" s="467"/>
      <c r="I589" s="467" t="str" cm="1">
        <f t="array" ref="I589">IFERROR(INDEX(Design!F$1:F$680,_Formatting!$J506),"")</f>
        <v/>
      </c>
      <c r="J589" s="467" t="str" cm="1">
        <f t="array" ref="J589">IFERROR(INDEX(Design!G$1:G$680,_Formatting!$J506),"")</f>
        <v/>
      </c>
      <c r="K589" s="483" t="str" cm="1">
        <f t="array" ref="K589">IFERROR(INDEX(Design!H$1:H$680,_Formatting!$J506),"")</f>
        <v/>
      </c>
      <c r="L589" s="467" t="str" cm="1">
        <f t="array" ref="L589">IFERROR(INDEX(Design!I$1:I$680,_Formatting!$J506),"")</f>
        <v/>
      </c>
      <c r="M589" s="467" t="str" cm="1">
        <f t="array" ref="M589">IFERROR(INDEX(Design!J$1:J$680,_Formatting!$J506),"")</f>
        <v/>
      </c>
      <c r="N589" s="467" t="str" cm="1">
        <f t="array" ref="N589">IFERROR(INDEX(Design!K$1:K$680,_Formatting!$J506),"")</f>
        <v/>
      </c>
      <c r="O589" s="467" t="str" cm="1">
        <f t="array" ref="O589">IFERROR(INDEX(Design!L$1:L$680,_Formatting!$J506),"")</f>
        <v/>
      </c>
      <c r="P589" s="467" t="str" cm="1">
        <f t="array" ref="P589">IFERROR(INDEX(Design!Q$1:Q$680,_Formatting!$J506),"")</f>
        <v/>
      </c>
    </row>
    <row r="590" spans="3:16" x14ac:dyDescent="0.25">
      <c r="C590" s="467" t="str" cm="1">
        <f t="array" ref="C590">IFERROR(INDEX(Design!B$1:B$680,_Formatting!$J507),"")</f>
        <v/>
      </c>
      <c r="D590" s="467" t="str" cm="1">
        <f t="array" ref="D590">IFERROR(INDEX(Design!C$1:C$680,_Formatting!$J507),"")</f>
        <v/>
      </c>
      <c r="E590" s="467" t="str" cm="1">
        <f t="array" ref="E590">IFERROR(INDEX(Design!D$1:D$680,_Formatting!$J507),"")</f>
        <v/>
      </c>
      <c r="F590" s="467"/>
      <c r="G590" s="482" t="str" cm="1">
        <f t="array" ref="G590">IFERROR(INDEX(Design!E$1:E$680,_Formatting!$J507),"")</f>
        <v/>
      </c>
      <c r="H590" s="467"/>
      <c r="I590" s="467" t="str" cm="1">
        <f t="array" ref="I590">IFERROR(INDEX(Design!F$1:F$680,_Formatting!$J507),"")</f>
        <v/>
      </c>
      <c r="J590" s="467" t="str" cm="1">
        <f t="array" ref="J590">IFERROR(INDEX(Design!G$1:G$680,_Formatting!$J507),"")</f>
        <v/>
      </c>
      <c r="K590" s="483" t="str" cm="1">
        <f t="array" ref="K590">IFERROR(INDEX(Design!H$1:H$680,_Formatting!$J507),"")</f>
        <v/>
      </c>
      <c r="L590" s="467" t="str" cm="1">
        <f t="array" ref="L590">IFERROR(INDEX(Design!I$1:I$680,_Formatting!$J507),"")</f>
        <v/>
      </c>
      <c r="M590" s="467" t="str" cm="1">
        <f t="array" ref="M590">IFERROR(INDEX(Design!J$1:J$680,_Formatting!$J507),"")</f>
        <v/>
      </c>
      <c r="N590" s="467" t="str" cm="1">
        <f t="array" ref="N590">IFERROR(INDEX(Design!K$1:K$680,_Formatting!$J507),"")</f>
        <v/>
      </c>
      <c r="O590" s="467" t="str" cm="1">
        <f t="array" ref="O590">IFERROR(INDEX(Design!L$1:L$680,_Formatting!$J507),"")</f>
        <v/>
      </c>
      <c r="P590" s="467" t="str" cm="1">
        <f t="array" ref="P590">IFERROR(INDEX(Design!Q$1:Q$680,_Formatting!$J507),"")</f>
        <v/>
      </c>
    </row>
    <row r="591" spans="3:16" x14ac:dyDescent="0.25">
      <c r="C591" s="467" t="str" cm="1">
        <f t="array" ref="C591">IFERROR(INDEX(Design!B$1:B$680,_Formatting!$J508),"")</f>
        <v/>
      </c>
      <c r="D591" s="467" t="str" cm="1">
        <f t="array" ref="D591">IFERROR(INDEX(Design!C$1:C$680,_Formatting!$J508),"")</f>
        <v/>
      </c>
      <c r="E591" s="467" t="str" cm="1">
        <f t="array" ref="E591">IFERROR(INDEX(Design!D$1:D$680,_Formatting!$J508),"")</f>
        <v/>
      </c>
      <c r="F591" s="467"/>
      <c r="G591" s="482" t="str" cm="1">
        <f t="array" ref="G591">IFERROR(INDEX(Design!E$1:E$680,_Formatting!$J508),"")</f>
        <v/>
      </c>
      <c r="H591" s="467"/>
      <c r="I591" s="467" t="str" cm="1">
        <f t="array" ref="I591">IFERROR(INDEX(Design!F$1:F$680,_Formatting!$J508),"")</f>
        <v/>
      </c>
      <c r="J591" s="467" t="str" cm="1">
        <f t="array" ref="J591">IFERROR(INDEX(Design!G$1:G$680,_Formatting!$J508),"")</f>
        <v/>
      </c>
      <c r="K591" s="483" t="str" cm="1">
        <f t="array" ref="K591">IFERROR(INDEX(Design!H$1:H$680,_Formatting!$J508),"")</f>
        <v/>
      </c>
      <c r="L591" s="467" t="str" cm="1">
        <f t="array" ref="L591">IFERROR(INDEX(Design!I$1:I$680,_Formatting!$J508),"")</f>
        <v/>
      </c>
      <c r="M591" s="467" t="str" cm="1">
        <f t="array" ref="M591">IFERROR(INDEX(Design!J$1:J$680,_Formatting!$J508),"")</f>
        <v/>
      </c>
      <c r="N591" s="467" t="str" cm="1">
        <f t="array" ref="N591">IFERROR(INDEX(Design!K$1:K$680,_Formatting!$J508),"")</f>
        <v/>
      </c>
      <c r="O591" s="467" t="str" cm="1">
        <f t="array" ref="O591">IFERROR(INDEX(Design!L$1:L$680,_Formatting!$J508),"")</f>
        <v/>
      </c>
      <c r="P591" s="467" t="str" cm="1">
        <f t="array" ref="P591">IFERROR(INDEX(Design!Q$1:Q$680,_Formatting!$J508),"")</f>
        <v/>
      </c>
    </row>
    <row r="592" spans="3:16" x14ac:dyDescent="0.25">
      <c r="C592" s="467" t="str" cm="1">
        <f t="array" ref="C592">IFERROR(INDEX(Design!B$1:B$680,_Formatting!$J509),"")</f>
        <v/>
      </c>
      <c r="D592" s="467" t="str" cm="1">
        <f t="array" ref="D592">IFERROR(INDEX(Design!C$1:C$680,_Formatting!$J509),"")</f>
        <v/>
      </c>
      <c r="E592" s="467" t="str" cm="1">
        <f t="array" ref="E592">IFERROR(INDEX(Design!D$1:D$680,_Formatting!$J509),"")</f>
        <v/>
      </c>
      <c r="F592" s="467"/>
      <c r="G592" s="482" t="str" cm="1">
        <f t="array" ref="G592">IFERROR(INDEX(Design!E$1:E$680,_Formatting!$J509),"")</f>
        <v/>
      </c>
      <c r="H592" s="467"/>
      <c r="I592" s="467" t="str" cm="1">
        <f t="array" ref="I592">IFERROR(INDEX(Design!F$1:F$680,_Formatting!$J509),"")</f>
        <v/>
      </c>
      <c r="J592" s="467" t="str" cm="1">
        <f t="array" ref="J592">IFERROR(INDEX(Design!G$1:G$680,_Formatting!$J509),"")</f>
        <v/>
      </c>
      <c r="K592" s="483" t="str" cm="1">
        <f t="array" ref="K592">IFERROR(INDEX(Design!H$1:H$680,_Formatting!$J509),"")</f>
        <v/>
      </c>
      <c r="L592" s="467" t="str" cm="1">
        <f t="array" ref="L592">IFERROR(INDEX(Design!I$1:I$680,_Formatting!$J509),"")</f>
        <v/>
      </c>
      <c r="M592" s="467" t="str" cm="1">
        <f t="array" ref="M592">IFERROR(INDEX(Design!J$1:J$680,_Formatting!$J509),"")</f>
        <v/>
      </c>
      <c r="N592" s="467" t="str" cm="1">
        <f t="array" ref="N592">IFERROR(INDEX(Design!K$1:K$680,_Formatting!$J509),"")</f>
        <v/>
      </c>
      <c r="O592" s="467" t="str" cm="1">
        <f t="array" ref="O592">IFERROR(INDEX(Design!L$1:L$680,_Formatting!$J509),"")</f>
        <v/>
      </c>
      <c r="P592" s="467" t="str" cm="1">
        <f t="array" ref="P592">IFERROR(INDEX(Design!Q$1:Q$680,_Formatting!$J509),"")</f>
        <v/>
      </c>
    </row>
    <row r="593" spans="3:16" x14ac:dyDescent="0.25">
      <c r="C593" s="467" t="str" cm="1">
        <f t="array" ref="C593">IFERROR(INDEX(Design!B$1:B$680,_Formatting!$J510),"")</f>
        <v/>
      </c>
      <c r="D593" s="467" t="str" cm="1">
        <f t="array" ref="D593">IFERROR(INDEX(Design!C$1:C$680,_Formatting!$J510),"")</f>
        <v/>
      </c>
      <c r="E593" s="467" t="str" cm="1">
        <f t="array" ref="E593">IFERROR(INDEX(Design!D$1:D$680,_Formatting!$J510),"")</f>
        <v/>
      </c>
      <c r="F593" s="467"/>
      <c r="G593" s="482" t="str" cm="1">
        <f t="array" ref="G593">IFERROR(INDEX(Design!E$1:E$680,_Formatting!$J510),"")</f>
        <v/>
      </c>
      <c r="H593" s="467"/>
      <c r="I593" s="467" t="str" cm="1">
        <f t="array" ref="I593">IFERROR(INDEX(Design!F$1:F$680,_Formatting!$J510),"")</f>
        <v/>
      </c>
      <c r="J593" s="467" t="str" cm="1">
        <f t="array" ref="J593">IFERROR(INDEX(Design!G$1:G$680,_Formatting!$J510),"")</f>
        <v/>
      </c>
      <c r="K593" s="483" t="str" cm="1">
        <f t="array" ref="K593">IFERROR(INDEX(Design!H$1:H$680,_Formatting!$J510),"")</f>
        <v/>
      </c>
      <c r="L593" s="467" t="str" cm="1">
        <f t="array" ref="L593">IFERROR(INDEX(Design!I$1:I$680,_Formatting!$J510),"")</f>
        <v/>
      </c>
      <c r="M593" s="467" t="str" cm="1">
        <f t="array" ref="M593">IFERROR(INDEX(Design!J$1:J$680,_Formatting!$J510),"")</f>
        <v/>
      </c>
      <c r="N593" s="467" t="str" cm="1">
        <f t="array" ref="N593">IFERROR(INDEX(Design!K$1:K$680,_Formatting!$J510),"")</f>
        <v/>
      </c>
      <c r="O593" s="467" t="str" cm="1">
        <f t="array" ref="O593">IFERROR(INDEX(Design!L$1:L$680,_Formatting!$J510),"")</f>
        <v/>
      </c>
      <c r="P593" s="467" t="str" cm="1">
        <f t="array" ref="P593">IFERROR(INDEX(Design!Q$1:Q$680,_Formatting!$J510),"")</f>
        <v/>
      </c>
    </row>
    <row r="594" spans="3:16" x14ac:dyDescent="0.25">
      <c r="C594" s="467" t="str" cm="1">
        <f t="array" ref="C594">IFERROR(INDEX(Design!B$1:B$680,_Formatting!$J511),"")</f>
        <v/>
      </c>
      <c r="D594" s="467" t="str" cm="1">
        <f t="array" ref="D594">IFERROR(INDEX(Design!C$1:C$680,_Formatting!$J511),"")</f>
        <v/>
      </c>
      <c r="E594" s="467" t="str" cm="1">
        <f t="array" ref="E594">IFERROR(INDEX(Design!D$1:D$680,_Formatting!$J511),"")</f>
        <v/>
      </c>
      <c r="F594" s="467"/>
      <c r="G594" s="482" t="str" cm="1">
        <f t="array" ref="G594">IFERROR(INDEX(Design!E$1:E$680,_Formatting!$J511),"")</f>
        <v/>
      </c>
      <c r="H594" s="467"/>
      <c r="I594" s="467" t="str" cm="1">
        <f t="array" ref="I594">IFERROR(INDEX(Design!F$1:F$680,_Formatting!$J511),"")</f>
        <v/>
      </c>
      <c r="J594" s="467" t="str" cm="1">
        <f t="array" ref="J594">IFERROR(INDEX(Design!G$1:G$680,_Formatting!$J511),"")</f>
        <v/>
      </c>
      <c r="K594" s="483" t="str" cm="1">
        <f t="array" ref="K594">IFERROR(INDEX(Design!H$1:H$680,_Formatting!$J511),"")</f>
        <v/>
      </c>
      <c r="L594" s="467" t="str" cm="1">
        <f t="array" ref="L594">IFERROR(INDEX(Design!I$1:I$680,_Formatting!$J511),"")</f>
        <v/>
      </c>
      <c r="M594" s="467" t="str" cm="1">
        <f t="array" ref="M594">IFERROR(INDEX(Design!J$1:J$680,_Formatting!$J511),"")</f>
        <v/>
      </c>
      <c r="N594" s="467" t="str" cm="1">
        <f t="array" ref="N594">IFERROR(INDEX(Design!K$1:K$680,_Formatting!$J511),"")</f>
        <v/>
      </c>
      <c r="O594" s="467" t="str" cm="1">
        <f t="array" ref="O594">IFERROR(INDEX(Design!L$1:L$680,_Formatting!$J511),"")</f>
        <v/>
      </c>
      <c r="P594" s="467" t="str" cm="1">
        <f t="array" ref="P594">IFERROR(INDEX(Design!Q$1:Q$680,_Formatting!$J511),"")</f>
        <v/>
      </c>
    </row>
    <row r="595" spans="3:16" x14ac:dyDescent="0.25">
      <c r="C595" s="467" t="str" cm="1">
        <f t="array" ref="C595">IFERROR(INDEX(Design!B$1:B$680,_Formatting!$J512),"")</f>
        <v/>
      </c>
      <c r="D595" s="467" t="str" cm="1">
        <f t="array" ref="D595">IFERROR(INDEX(Design!C$1:C$680,_Formatting!$J512),"")</f>
        <v/>
      </c>
      <c r="E595" s="467" t="str" cm="1">
        <f t="array" ref="E595">IFERROR(INDEX(Design!D$1:D$680,_Formatting!$J512),"")</f>
        <v/>
      </c>
      <c r="F595" s="467"/>
      <c r="G595" s="482" t="str" cm="1">
        <f t="array" ref="G595">IFERROR(INDEX(Design!E$1:E$680,_Formatting!$J512),"")</f>
        <v/>
      </c>
      <c r="H595" s="467"/>
      <c r="I595" s="467" t="str" cm="1">
        <f t="array" ref="I595">IFERROR(INDEX(Design!F$1:F$680,_Formatting!$J512),"")</f>
        <v/>
      </c>
      <c r="J595" s="467" t="str" cm="1">
        <f t="array" ref="J595">IFERROR(INDEX(Design!G$1:G$680,_Formatting!$J512),"")</f>
        <v/>
      </c>
      <c r="K595" s="483" t="str" cm="1">
        <f t="array" ref="K595">IFERROR(INDEX(Design!H$1:H$680,_Formatting!$J512),"")</f>
        <v/>
      </c>
      <c r="L595" s="467" t="str" cm="1">
        <f t="array" ref="L595">IFERROR(INDEX(Design!I$1:I$680,_Formatting!$J512),"")</f>
        <v/>
      </c>
      <c r="M595" s="467" t="str" cm="1">
        <f t="array" ref="M595">IFERROR(INDEX(Design!J$1:J$680,_Formatting!$J512),"")</f>
        <v/>
      </c>
      <c r="N595" s="467" t="str" cm="1">
        <f t="array" ref="N595">IFERROR(INDEX(Design!K$1:K$680,_Formatting!$J512),"")</f>
        <v/>
      </c>
      <c r="O595" s="467" t="str" cm="1">
        <f t="array" ref="O595">IFERROR(INDEX(Design!L$1:L$680,_Formatting!$J512),"")</f>
        <v/>
      </c>
      <c r="P595" s="467" t="str" cm="1">
        <f t="array" ref="P595">IFERROR(INDEX(Design!Q$1:Q$680,_Formatting!$J512),"")</f>
        <v/>
      </c>
    </row>
    <row r="596" spans="3:16" x14ac:dyDescent="0.25">
      <c r="C596" s="467" t="str" cm="1">
        <f t="array" ref="C596">IFERROR(INDEX(Design!B$1:B$680,_Formatting!$J513),"")</f>
        <v/>
      </c>
      <c r="D596" s="467" t="str" cm="1">
        <f t="array" ref="D596">IFERROR(INDEX(Design!C$1:C$680,_Formatting!$J513),"")</f>
        <v/>
      </c>
      <c r="E596" s="467" t="str" cm="1">
        <f t="array" ref="E596">IFERROR(INDEX(Design!D$1:D$680,_Formatting!$J513),"")</f>
        <v/>
      </c>
      <c r="F596" s="467"/>
      <c r="G596" s="482" t="str" cm="1">
        <f t="array" ref="G596">IFERROR(INDEX(Design!E$1:E$680,_Formatting!$J513),"")</f>
        <v/>
      </c>
      <c r="H596" s="467"/>
      <c r="I596" s="467" t="str" cm="1">
        <f t="array" ref="I596">IFERROR(INDEX(Design!F$1:F$680,_Formatting!$J513),"")</f>
        <v/>
      </c>
      <c r="J596" s="467" t="str" cm="1">
        <f t="array" ref="J596">IFERROR(INDEX(Design!G$1:G$680,_Formatting!$J513),"")</f>
        <v/>
      </c>
      <c r="K596" s="483" t="str" cm="1">
        <f t="array" ref="K596">IFERROR(INDEX(Design!H$1:H$680,_Formatting!$J513),"")</f>
        <v/>
      </c>
      <c r="L596" s="467" t="str" cm="1">
        <f t="array" ref="L596">IFERROR(INDEX(Design!I$1:I$680,_Formatting!$J513),"")</f>
        <v/>
      </c>
      <c r="M596" s="467" t="str" cm="1">
        <f t="array" ref="M596">IFERROR(INDEX(Design!J$1:J$680,_Formatting!$J513),"")</f>
        <v/>
      </c>
      <c r="N596" s="467" t="str" cm="1">
        <f t="array" ref="N596">IFERROR(INDEX(Design!K$1:K$680,_Formatting!$J513),"")</f>
        <v/>
      </c>
      <c r="O596" s="467" t="str" cm="1">
        <f t="array" ref="O596">IFERROR(INDEX(Design!L$1:L$680,_Formatting!$J513),"")</f>
        <v/>
      </c>
      <c r="P596" s="467" t="str" cm="1">
        <f t="array" ref="P596">IFERROR(INDEX(Design!Q$1:Q$680,_Formatting!$J513),"")</f>
        <v/>
      </c>
    </row>
    <row r="597" spans="3:16" x14ac:dyDescent="0.25">
      <c r="C597" s="467" t="str" cm="1">
        <f t="array" ref="C597">IFERROR(INDEX(Design!B$1:B$680,_Formatting!$J514),"")</f>
        <v/>
      </c>
      <c r="D597" s="467" t="str" cm="1">
        <f t="array" ref="D597">IFERROR(INDEX(Design!C$1:C$680,_Formatting!$J514),"")</f>
        <v/>
      </c>
      <c r="E597" s="467" t="str" cm="1">
        <f t="array" ref="E597">IFERROR(INDEX(Design!D$1:D$680,_Formatting!$J514),"")</f>
        <v/>
      </c>
      <c r="F597" s="467"/>
      <c r="G597" s="482" t="str" cm="1">
        <f t="array" ref="G597">IFERROR(INDEX(Design!E$1:E$680,_Formatting!$J514),"")</f>
        <v/>
      </c>
      <c r="H597" s="467"/>
      <c r="I597" s="467" t="str" cm="1">
        <f t="array" ref="I597">IFERROR(INDEX(Design!F$1:F$680,_Formatting!$J514),"")</f>
        <v/>
      </c>
      <c r="J597" s="467" t="str" cm="1">
        <f t="array" ref="J597">IFERROR(INDEX(Design!G$1:G$680,_Formatting!$J514),"")</f>
        <v/>
      </c>
      <c r="K597" s="483" t="str" cm="1">
        <f t="array" ref="K597">IFERROR(INDEX(Design!H$1:H$680,_Formatting!$J514),"")</f>
        <v/>
      </c>
      <c r="L597" s="467" t="str" cm="1">
        <f t="array" ref="L597">IFERROR(INDEX(Design!I$1:I$680,_Formatting!$J514),"")</f>
        <v/>
      </c>
      <c r="M597" s="467" t="str" cm="1">
        <f t="array" ref="M597">IFERROR(INDEX(Design!J$1:J$680,_Formatting!$J514),"")</f>
        <v/>
      </c>
      <c r="N597" s="467" t="str" cm="1">
        <f t="array" ref="N597">IFERROR(INDEX(Design!K$1:K$680,_Formatting!$J514),"")</f>
        <v/>
      </c>
      <c r="O597" s="467" t="str" cm="1">
        <f t="array" ref="O597">IFERROR(INDEX(Design!L$1:L$680,_Formatting!$J514),"")</f>
        <v/>
      </c>
      <c r="P597" s="467" t="str" cm="1">
        <f t="array" ref="P597">IFERROR(INDEX(Design!Q$1:Q$680,_Formatting!$J514),"")</f>
        <v/>
      </c>
    </row>
    <row r="598" spans="3:16" x14ac:dyDescent="0.25">
      <c r="C598" s="467" t="str" cm="1">
        <f t="array" ref="C598">IFERROR(INDEX(Design!B$1:B$680,_Formatting!$J515),"")</f>
        <v/>
      </c>
      <c r="D598" s="467" t="str" cm="1">
        <f t="array" ref="D598">IFERROR(INDEX(Design!C$1:C$680,_Formatting!$J515),"")</f>
        <v/>
      </c>
      <c r="E598" s="467" t="str" cm="1">
        <f t="array" ref="E598">IFERROR(INDEX(Design!D$1:D$680,_Formatting!$J515),"")</f>
        <v/>
      </c>
      <c r="F598" s="467"/>
      <c r="G598" s="482" t="str" cm="1">
        <f t="array" ref="G598">IFERROR(INDEX(Design!E$1:E$680,_Formatting!$J515),"")</f>
        <v/>
      </c>
      <c r="H598" s="467"/>
      <c r="I598" s="467" t="str" cm="1">
        <f t="array" ref="I598">IFERROR(INDEX(Design!F$1:F$680,_Formatting!$J515),"")</f>
        <v/>
      </c>
      <c r="J598" s="467" t="str" cm="1">
        <f t="array" ref="J598">IFERROR(INDEX(Design!G$1:G$680,_Formatting!$J515),"")</f>
        <v/>
      </c>
      <c r="K598" s="483" t="str" cm="1">
        <f t="array" ref="K598">IFERROR(INDEX(Design!H$1:H$680,_Formatting!$J515),"")</f>
        <v/>
      </c>
      <c r="L598" s="467" t="str" cm="1">
        <f t="array" ref="L598">IFERROR(INDEX(Design!I$1:I$680,_Formatting!$J515),"")</f>
        <v/>
      </c>
      <c r="M598" s="467" t="str" cm="1">
        <f t="array" ref="M598">IFERROR(INDEX(Design!J$1:J$680,_Formatting!$J515),"")</f>
        <v/>
      </c>
      <c r="N598" s="467" t="str" cm="1">
        <f t="array" ref="N598">IFERROR(INDEX(Design!K$1:K$680,_Formatting!$J515),"")</f>
        <v/>
      </c>
      <c r="O598" s="467" t="str" cm="1">
        <f t="array" ref="O598">IFERROR(INDEX(Design!L$1:L$680,_Formatting!$J515),"")</f>
        <v/>
      </c>
      <c r="P598" s="467" t="str" cm="1">
        <f t="array" ref="P598">IFERROR(INDEX(Design!Q$1:Q$680,_Formatting!$J515),"")</f>
        <v/>
      </c>
    </row>
    <row r="599" spans="3:16" x14ac:dyDescent="0.25">
      <c r="C599" s="467" t="str" cm="1">
        <f t="array" ref="C599">IFERROR(INDEX(Design!B$1:B$680,_Formatting!$J516),"")</f>
        <v/>
      </c>
      <c r="D599" s="467" t="str" cm="1">
        <f t="array" ref="D599">IFERROR(INDEX(Design!C$1:C$680,_Formatting!$J516),"")</f>
        <v/>
      </c>
      <c r="E599" s="467" t="str" cm="1">
        <f t="array" ref="E599">IFERROR(INDEX(Design!D$1:D$680,_Formatting!$J516),"")</f>
        <v/>
      </c>
      <c r="F599" s="467"/>
      <c r="G599" s="482" t="str" cm="1">
        <f t="array" ref="G599">IFERROR(INDEX(Design!E$1:E$680,_Formatting!$J516),"")</f>
        <v/>
      </c>
      <c r="H599" s="467"/>
      <c r="I599" s="467" t="str" cm="1">
        <f t="array" ref="I599">IFERROR(INDEX(Design!F$1:F$680,_Formatting!$J516),"")</f>
        <v/>
      </c>
      <c r="J599" s="467" t="str" cm="1">
        <f t="array" ref="J599">IFERROR(INDEX(Design!G$1:G$680,_Formatting!$J516),"")</f>
        <v/>
      </c>
      <c r="K599" s="483" t="str" cm="1">
        <f t="array" ref="K599">IFERROR(INDEX(Design!H$1:H$680,_Formatting!$J516),"")</f>
        <v/>
      </c>
      <c r="L599" s="467" t="str" cm="1">
        <f t="array" ref="L599">IFERROR(INDEX(Design!I$1:I$680,_Formatting!$J516),"")</f>
        <v/>
      </c>
      <c r="M599" s="467" t="str" cm="1">
        <f t="array" ref="M599">IFERROR(INDEX(Design!J$1:J$680,_Formatting!$J516),"")</f>
        <v/>
      </c>
      <c r="N599" s="467" t="str" cm="1">
        <f t="array" ref="N599">IFERROR(INDEX(Design!K$1:K$680,_Formatting!$J516),"")</f>
        <v/>
      </c>
      <c r="O599" s="467" t="str" cm="1">
        <f t="array" ref="O599">IFERROR(INDEX(Design!L$1:L$680,_Formatting!$J516),"")</f>
        <v/>
      </c>
      <c r="P599" s="467" t="str" cm="1">
        <f t="array" ref="P599">IFERROR(INDEX(Design!Q$1:Q$680,_Formatting!$J516),"")</f>
        <v/>
      </c>
    </row>
    <row r="600" spans="3:16" x14ac:dyDescent="0.25">
      <c r="C600" s="467" t="str" cm="1">
        <f t="array" ref="C600">IFERROR(INDEX(Design!B$1:B$680,_Formatting!$J517),"")</f>
        <v/>
      </c>
      <c r="D600" s="467" t="str" cm="1">
        <f t="array" ref="D600">IFERROR(INDEX(Design!C$1:C$680,_Formatting!$J517),"")</f>
        <v/>
      </c>
      <c r="E600" s="467" t="str" cm="1">
        <f t="array" ref="E600">IFERROR(INDEX(Design!D$1:D$680,_Formatting!$J517),"")</f>
        <v/>
      </c>
      <c r="F600" s="467"/>
      <c r="G600" s="482" t="str" cm="1">
        <f t="array" ref="G600">IFERROR(INDEX(Design!E$1:E$680,_Formatting!$J517),"")</f>
        <v/>
      </c>
      <c r="H600" s="467"/>
      <c r="I600" s="467" t="str" cm="1">
        <f t="array" ref="I600">IFERROR(INDEX(Design!F$1:F$680,_Formatting!$J517),"")</f>
        <v/>
      </c>
      <c r="J600" s="467" t="str" cm="1">
        <f t="array" ref="J600">IFERROR(INDEX(Design!G$1:G$680,_Formatting!$J517),"")</f>
        <v/>
      </c>
      <c r="K600" s="483" t="str" cm="1">
        <f t="array" ref="K600">IFERROR(INDEX(Design!H$1:H$680,_Formatting!$J517),"")</f>
        <v/>
      </c>
      <c r="L600" s="467" t="str" cm="1">
        <f t="array" ref="L600">IFERROR(INDEX(Design!I$1:I$680,_Formatting!$J517),"")</f>
        <v/>
      </c>
      <c r="M600" s="467" t="str" cm="1">
        <f t="array" ref="M600">IFERROR(INDEX(Design!J$1:J$680,_Formatting!$J517),"")</f>
        <v/>
      </c>
      <c r="N600" s="467" t="str" cm="1">
        <f t="array" ref="N600">IFERROR(INDEX(Design!K$1:K$680,_Formatting!$J517),"")</f>
        <v/>
      </c>
      <c r="O600" s="467" t="str" cm="1">
        <f t="array" ref="O600">IFERROR(INDEX(Design!L$1:L$680,_Formatting!$J517),"")</f>
        <v/>
      </c>
      <c r="P600" s="467" t="str" cm="1">
        <f t="array" ref="P600">IFERROR(INDEX(Design!Q$1:Q$680,_Formatting!$J517),"")</f>
        <v/>
      </c>
    </row>
    <row r="601" spans="3:16" x14ac:dyDescent="0.25">
      <c r="C601" s="467" t="str" cm="1">
        <f t="array" ref="C601">IFERROR(INDEX(Design!B$1:B$680,_Formatting!$J518),"")</f>
        <v/>
      </c>
      <c r="D601" s="467" t="str" cm="1">
        <f t="array" ref="D601">IFERROR(INDEX(Design!C$1:C$680,_Formatting!$J518),"")</f>
        <v/>
      </c>
      <c r="E601" s="467" t="str" cm="1">
        <f t="array" ref="E601">IFERROR(INDEX(Design!D$1:D$680,_Formatting!$J518),"")</f>
        <v/>
      </c>
      <c r="F601" s="467"/>
      <c r="G601" s="482" t="str" cm="1">
        <f t="array" ref="G601">IFERROR(INDEX(Design!E$1:E$680,_Formatting!$J518),"")</f>
        <v/>
      </c>
      <c r="H601" s="467"/>
      <c r="I601" s="467" t="str" cm="1">
        <f t="array" ref="I601">IFERROR(INDEX(Design!F$1:F$680,_Formatting!$J518),"")</f>
        <v/>
      </c>
      <c r="J601" s="467" t="str" cm="1">
        <f t="array" ref="J601">IFERROR(INDEX(Design!G$1:G$680,_Formatting!$J518),"")</f>
        <v/>
      </c>
      <c r="K601" s="483" t="str" cm="1">
        <f t="array" ref="K601">IFERROR(INDEX(Design!H$1:H$680,_Formatting!$J518),"")</f>
        <v/>
      </c>
      <c r="L601" s="467" t="str" cm="1">
        <f t="array" ref="L601">IFERROR(INDEX(Design!I$1:I$680,_Formatting!$J518),"")</f>
        <v/>
      </c>
      <c r="M601" s="467" t="str" cm="1">
        <f t="array" ref="M601">IFERROR(INDEX(Design!J$1:J$680,_Formatting!$J518),"")</f>
        <v/>
      </c>
      <c r="N601" s="467" t="str" cm="1">
        <f t="array" ref="N601">IFERROR(INDEX(Design!K$1:K$680,_Formatting!$J518),"")</f>
        <v/>
      </c>
      <c r="O601" s="467" t="str" cm="1">
        <f t="array" ref="O601">IFERROR(INDEX(Design!L$1:L$680,_Formatting!$J518),"")</f>
        <v/>
      </c>
      <c r="P601" s="467" t="str" cm="1">
        <f t="array" ref="P601">IFERROR(INDEX(Design!Q$1:Q$680,_Formatting!$J518),"")</f>
        <v/>
      </c>
    </row>
    <row r="602" spans="3:16" x14ac:dyDescent="0.25">
      <c r="C602" s="467" t="str" cm="1">
        <f t="array" ref="C602">IFERROR(INDEX(Design!B$1:B$680,_Formatting!$J519),"")</f>
        <v/>
      </c>
      <c r="D602" s="467" t="str" cm="1">
        <f t="array" ref="D602">IFERROR(INDEX(Design!C$1:C$680,_Formatting!$J519),"")</f>
        <v/>
      </c>
      <c r="E602" s="467" t="str" cm="1">
        <f t="array" ref="E602">IFERROR(INDEX(Design!D$1:D$680,_Formatting!$J519),"")</f>
        <v/>
      </c>
      <c r="F602" s="467"/>
      <c r="G602" s="482" t="str" cm="1">
        <f t="array" ref="G602">IFERROR(INDEX(Design!E$1:E$680,_Formatting!$J519),"")</f>
        <v/>
      </c>
      <c r="H602" s="467"/>
      <c r="I602" s="467" t="str" cm="1">
        <f t="array" ref="I602">IFERROR(INDEX(Design!F$1:F$680,_Formatting!$J519),"")</f>
        <v/>
      </c>
      <c r="J602" s="467" t="str" cm="1">
        <f t="array" ref="J602">IFERROR(INDEX(Design!G$1:G$680,_Formatting!$J519),"")</f>
        <v/>
      </c>
      <c r="K602" s="483" t="str" cm="1">
        <f t="array" ref="K602">IFERROR(INDEX(Design!H$1:H$680,_Formatting!$J519),"")</f>
        <v/>
      </c>
      <c r="L602" s="467" t="str" cm="1">
        <f t="array" ref="L602">IFERROR(INDEX(Design!I$1:I$680,_Formatting!$J519),"")</f>
        <v/>
      </c>
      <c r="M602" s="467" t="str" cm="1">
        <f t="array" ref="M602">IFERROR(INDEX(Design!J$1:J$680,_Formatting!$J519),"")</f>
        <v/>
      </c>
      <c r="N602" s="467" t="str" cm="1">
        <f t="array" ref="N602">IFERROR(INDEX(Design!K$1:K$680,_Formatting!$J519),"")</f>
        <v/>
      </c>
      <c r="O602" s="467" t="str" cm="1">
        <f t="array" ref="O602">IFERROR(INDEX(Design!L$1:L$680,_Formatting!$J519),"")</f>
        <v/>
      </c>
      <c r="P602" s="467" t="str" cm="1">
        <f t="array" ref="P602">IFERROR(INDEX(Design!Q$1:Q$680,_Formatting!$J519),"")</f>
        <v/>
      </c>
    </row>
    <row r="603" spans="3:16" x14ac:dyDescent="0.25">
      <c r="C603" s="467" t="str" cm="1">
        <f t="array" ref="C603">IFERROR(INDEX(Design!B$1:B$680,_Formatting!$J520),"")</f>
        <v/>
      </c>
      <c r="D603" s="467" t="str" cm="1">
        <f t="array" ref="D603">IFERROR(INDEX(Design!C$1:C$680,_Formatting!$J520),"")</f>
        <v/>
      </c>
      <c r="E603" s="467" t="str" cm="1">
        <f t="array" ref="E603">IFERROR(INDEX(Design!D$1:D$680,_Formatting!$J520),"")</f>
        <v/>
      </c>
      <c r="F603" s="467"/>
      <c r="G603" s="482" t="str" cm="1">
        <f t="array" ref="G603">IFERROR(INDEX(Design!E$1:E$680,_Formatting!$J520),"")</f>
        <v/>
      </c>
      <c r="H603" s="467"/>
      <c r="I603" s="467" t="str" cm="1">
        <f t="array" ref="I603">IFERROR(INDEX(Design!F$1:F$680,_Formatting!$J520),"")</f>
        <v/>
      </c>
      <c r="J603" s="467" t="str" cm="1">
        <f t="array" ref="J603">IFERROR(INDEX(Design!G$1:G$680,_Formatting!$J520),"")</f>
        <v/>
      </c>
      <c r="K603" s="483" t="str" cm="1">
        <f t="array" ref="K603">IFERROR(INDEX(Design!H$1:H$680,_Formatting!$J520),"")</f>
        <v/>
      </c>
      <c r="L603" s="467" t="str" cm="1">
        <f t="array" ref="L603">IFERROR(INDEX(Design!I$1:I$680,_Formatting!$J520),"")</f>
        <v/>
      </c>
      <c r="M603" s="467" t="str" cm="1">
        <f t="array" ref="M603">IFERROR(INDEX(Design!J$1:J$680,_Formatting!$J520),"")</f>
        <v/>
      </c>
      <c r="N603" s="467" t="str" cm="1">
        <f t="array" ref="N603">IFERROR(INDEX(Design!K$1:K$680,_Formatting!$J520),"")</f>
        <v/>
      </c>
      <c r="O603" s="467" t="str" cm="1">
        <f t="array" ref="O603">IFERROR(INDEX(Design!L$1:L$680,_Formatting!$J520),"")</f>
        <v/>
      </c>
      <c r="P603" s="467" t="str" cm="1">
        <f t="array" ref="P603">IFERROR(INDEX(Design!Q$1:Q$680,_Formatting!$J520),"")</f>
        <v/>
      </c>
    </row>
    <row r="604" spans="3:16" x14ac:dyDescent="0.25">
      <c r="C604" s="467" t="str" cm="1">
        <f t="array" ref="C604">IFERROR(INDEX(Design!B$1:B$680,_Formatting!$J521),"")</f>
        <v/>
      </c>
      <c r="D604" s="467" t="str" cm="1">
        <f t="array" ref="D604">IFERROR(INDEX(Design!C$1:C$680,_Formatting!$J521),"")</f>
        <v/>
      </c>
      <c r="E604" s="467" t="str" cm="1">
        <f t="array" ref="E604">IFERROR(INDEX(Design!D$1:D$680,_Formatting!$J521),"")</f>
        <v/>
      </c>
      <c r="F604" s="467"/>
      <c r="G604" s="482" t="str" cm="1">
        <f t="array" ref="G604">IFERROR(INDEX(Design!E$1:E$680,_Formatting!$J521),"")</f>
        <v/>
      </c>
      <c r="H604" s="467"/>
      <c r="I604" s="467" t="str" cm="1">
        <f t="array" ref="I604">IFERROR(INDEX(Design!F$1:F$680,_Formatting!$J521),"")</f>
        <v/>
      </c>
      <c r="J604" s="467" t="str" cm="1">
        <f t="array" ref="J604">IFERROR(INDEX(Design!G$1:G$680,_Formatting!$J521),"")</f>
        <v/>
      </c>
      <c r="K604" s="483" t="str" cm="1">
        <f t="array" ref="K604">IFERROR(INDEX(Design!H$1:H$680,_Formatting!$J521),"")</f>
        <v/>
      </c>
      <c r="L604" s="467" t="str" cm="1">
        <f t="array" ref="L604">IFERROR(INDEX(Design!I$1:I$680,_Formatting!$J521),"")</f>
        <v/>
      </c>
      <c r="M604" s="467" t="str" cm="1">
        <f t="array" ref="M604">IFERROR(INDEX(Design!J$1:J$680,_Formatting!$J521),"")</f>
        <v/>
      </c>
      <c r="N604" s="467" t="str" cm="1">
        <f t="array" ref="N604">IFERROR(INDEX(Design!K$1:K$680,_Formatting!$J521),"")</f>
        <v/>
      </c>
      <c r="O604" s="467" t="str" cm="1">
        <f t="array" ref="O604">IFERROR(INDEX(Design!L$1:L$680,_Formatting!$J521),"")</f>
        <v/>
      </c>
      <c r="P604" s="467" t="str" cm="1">
        <f t="array" ref="P604">IFERROR(INDEX(Design!Q$1:Q$680,_Formatting!$J521),"")</f>
        <v/>
      </c>
    </row>
    <row r="605" spans="3:16" x14ac:dyDescent="0.25">
      <c r="C605" s="467" t="str" cm="1">
        <f t="array" ref="C605">IFERROR(INDEX(Design!B$1:B$680,_Formatting!$J522),"")</f>
        <v/>
      </c>
      <c r="D605" s="467" t="str" cm="1">
        <f t="array" ref="D605">IFERROR(INDEX(Design!C$1:C$680,_Formatting!$J522),"")</f>
        <v/>
      </c>
      <c r="E605" s="467" t="str" cm="1">
        <f t="array" ref="E605">IFERROR(INDEX(Design!D$1:D$680,_Formatting!$J522),"")</f>
        <v/>
      </c>
      <c r="F605" s="467"/>
      <c r="G605" s="482" t="str" cm="1">
        <f t="array" ref="G605">IFERROR(INDEX(Design!E$1:E$680,_Formatting!$J522),"")</f>
        <v/>
      </c>
      <c r="H605" s="467"/>
      <c r="I605" s="467" t="str" cm="1">
        <f t="array" ref="I605">IFERROR(INDEX(Design!F$1:F$680,_Formatting!$J522),"")</f>
        <v/>
      </c>
      <c r="J605" s="467" t="str" cm="1">
        <f t="array" ref="J605">IFERROR(INDEX(Design!G$1:G$680,_Formatting!$J522),"")</f>
        <v/>
      </c>
      <c r="K605" s="483" t="str" cm="1">
        <f t="array" ref="K605">IFERROR(INDEX(Design!H$1:H$680,_Formatting!$J522),"")</f>
        <v/>
      </c>
      <c r="L605" s="467" t="str" cm="1">
        <f t="array" ref="L605">IFERROR(INDEX(Design!I$1:I$680,_Formatting!$J522),"")</f>
        <v/>
      </c>
      <c r="M605" s="467" t="str" cm="1">
        <f t="array" ref="M605">IFERROR(INDEX(Design!J$1:J$680,_Formatting!$J522),"")</f>
        <v/>
      </c>
      <c r="N605" s="467" t="str" cm="1">
        <f t="array" ref="N605">IFERROR(INDEX(Design!K$1:K$680,_Formatting!$J522),"")</f>
        <v/>
      </c>
      <c r="O605" s="467" t="str" cm="1">
        <f t="array" ref="O605">IFERROR(INDEX(Design!L$1:L$680,_Formatting!$J522),"")</f>
        <v/>
      </c>
      <c r="P605" s="467" t="str" cm="1">
        <f t="array" ref="P605">IFERROR(INDEX(Design!Q$1:Q$680,_Formatting!$J522),"")</f>
        <v/>
      </c>
    </row>
    <row r="606" spans="3:16" x14ac:dyDescent="0.25">
      <c r="C606" s="467" t="str" cm="1">
        <f t="array" ref="C606">IFERROR(INDEX(Design!B$1:B$680,_Formatting!$J523),"")</f>
        <v/>
      </c>
      <c r="D606" s="467" t="str" cm="1">
        <f t="array" ref="D606">IFERROR(INDEX(Design!C$1:C$680,_Formatting!$J523),"")</f>
        <v/>
      </c>
      <c r="E606" s="467" t="str" cm="1">
        <f t="array" ref="E606">IFERROR(INDEX(Design!D$1:D$680,_Formatting!$J523),"")</f>
        <v/>
      </c>
      <c r="F606" s="467"/>
      <c r="G606" s="482" t="str" cm="1">
        <f t="array" ref="G606">IFERROR(INDEX(Design!E$1:E$680,_Formatting!$J523),"")</f>
        <v/>
      </c>
      <c r="H606" s="467"/>
      <c r="I606" s="467" t="str" cm="1">
        <f t="array" ref="I606">IFERROR(INDEX(Design!F$1:F$680,_Formatting!$J523),"")</f>
        <v/>
      </c>
      <c r="J606" s="467" t="str" cm="1">
        <f t="array" ref="J606">IFERROR(INDEX(Design!G$1:G$680,_Formatting!$J523),"")</f>
        <v/>
      </c>
      <c r="K606" s="483" t="str" cm="1">
        <f t="array" ref="K606">IFERROR(INDEX(Design!H$1:H$680,_Formatting!$J523),"")</f>
        <v/>
      </c>
      <c r="L606" s="467" t="str" cm="1">
        <f t="array" ref="L606">IFERROR(INDEX(Design!I$1:I$680,_Formatting!$J523),"")</f>
        <v/>
      </c>
      <c r="M606" s="467" t="str" cm="1">
        <f t="array" ref="M606">IFERROR(INDEX(Design!J$1:J$680,_Formatting!$J523),"")</f>
        <v/>
      </c>
      <c r="N606" s="467" t="str" cm="1">
        <f t="array" ref="N606">IFERROR(INDEX(Design!K$1:K$680,_Formatting!$J523),"")</f>
        <v/>
      </c>
      <c r="O606" s="467" t="str" cm="1">
        <f t="array" ref="O606">IFERROR(INDEX(Design!L$1:L$680,_Formatting!$J523),"")</f>
        <v/>
      </c>
      <c r="P606" s="467" t="str" cm="1">
        <f t="array" ref="P606">IFERROR(INDEX(Design!Q$1:Q$680,_Formatting!$J523),"")</f>
        <v/>
      </c>
    </row>
    <row r="607" spans="3:16" x14ac:dyDescent="0.25">
      <c r="C607" s="467" t="str" cm="1">
        <f t="array" ref="C607">IFERROR(INDEX(Design!B$1:B$680,_Formatting!$J524),"")</f>
        <v/>
      </c>
      <c r="D607" s="467" t="str" cm="1">
        <f t="array" ref="D607">IFERROR(INDEX(Design!C$1:C$680,_Formatting!$J524),"")</f>
        <v/>
      </c>
      <c r="E607" s="467" t="str" cm="1">
        <f t="array" ref="E607">IFERROR(INDEX(Design!D$1:D$680,_Formatting!$J524),"")</f>
        <v/>
      </c>
      <c r="F607" s="467"/>
      <c r="G607" s="482" t="str" cm="1">
        <f t="array" ref="G607">IFERROR(INDEX(Design!E$1:E$680,_Formatting!$J524),"")</f>
        <v/>
      </c>
      <c r="H607" s="467"/>
      <c r="I607" s="467" t="str" cm="1">
        <f t="array" ref="I607">IFERROR(INDEX(Design!F$1:F$680,_Formatting!$J524),"")</f>
        <v/>
      </c>
      <c r="J607" s="467" t="str" cm="1">
        <f t="array" ref="J607">IFERROR(INDEX(Design!G$1:G$680,_Formatting!$J524),"")</f>
        <v/>
      </c>
      <c r="K607" s="483" t="str" cm="1">
        <f t="array" ref="K607">IFERROR(INDEX(Design!H$1:H$680,_Formatting!$J524),"")</f>
        <v/>
      </c>
      <c r="L607" s="467" t="str" cm="1">
        <f t="array" ref="L607">IFERROR(INDEX(Design!I$1:I$680,_Formatting!$J524),"")</f>
        <v/>
      </c>
      <c r="M607" s="467" t="str" cm="1">
        <f t="array" ref="M607">IFERROR(INDEX(Design!J$1:J$680,_Formatting!$J524),"")</f>
        <v/>
      </c>
      <c r="N607" s="467" t="str" cm="1">
        <f t="array" ref="N607">IFERROR(INDEX(Design!K$1:K$680,_Formatting!$J524),"")</f>
        <v/>
      </c>
      <c r="O607" s="467" t="str" cm="1">
        <f t="array" ref="O607">IFERROR(INDEX(Design!L$1:L$680,_Formatting!$J524),"")</f>
        <v/>
      </c>
      <c r="P607" s="467" t="str" cm="1">
        <f t="array" ref="P607">IFERROR(INDEX(Design!Q$1:Q$680,_Formatting!$J524),"")</f>
        <v/>
      </c>
    </row>
    <row r="608" spans="3:16" x14ac:dyDescent="0.25">
      <c r="C608" s="467" t="str" cm="1">
        <f t="array" ref="C608">IFERROR(INDEX(Design!B$1:B$680,_Formatting!$J525),"")</f>
        <v/>
      </c>
      <c r="D608" s="467" t="str" cm="1">
        <f t="array" ref="D608">IFERROR(INDEX(Design!C$1:C$680,_Formatting!$J525),"")</f>
        <v/>
      </c>
      <c r="E608" s="467" t="str" cm="1">
        <f t="array" ref="E608">IFERROR(INDEX(Design!D$1:D$680,_Formatting!$J525),"")</f>
        <v/>
      </c>
      <c r="F608" s="467"/>
      <c r="G608" s="482" t="str" cm="1">
        <f t="array" ref="G608">IFERROR(INDEX(Design!E$1:E$680,_Formatting!$J525),"")</f>
        <v/>
      </c>
      <c r="H608" s="467"/>
      <c r="I608" s="467" t="str" cm="1">
        <f t="array" ref="I608">IFERROR(INDEX(Design!F$1:F$680,_Formatting!$J525),"")</f>
        <v/>
      </c>
      <c r="J608" s="467" t="str" cm="1">
        <f t="array" ref="J608">IFERROR(INDEX(Design!G$1:G$680,_Formatting!$J525),"")</f>
        <v/>
      </c>
      <c r="K608" s="483" t="str" cm="1">
        <f t="array" ref="K608">IFERROR(INDEX(Design!H$1:H$680,_Formatting!$J525),"")</f>
        <v/>
      </c>
      <c r="L608" s="467" t="str" cm="1">
        <f t="array" ref="L608">IFERROR(INDEX(Design!I$1:I$680,_Formatting!$J525),"")</f>
        <v/>
      </c>
      <c r="M608" s="467" t="str" cm="1">
        <f t="array" ref="M608">IFERROR(INDEX(Design!J$1:J$680,_Formatting!$J525),"")</f>
        <v/>
      </c>
      <c r="N608" s="467" t="str" cm="1">
        <f t="array" ref="N608">IFERROR(INDEX(Design!K$1:K$680,_Formatting!$J525),"")</f>
        <v/>
      </c>
      <c r="O608" s="467" t="str" cm="1">
        <f t="array" ref="O608">IFERROR(INDEX(Design!L$1:L$680,_Formatting!$J525),"")</f>
        <v/>
      </c>
      <c r="P608" s="467" t="str" cm="1">
        <f t="array" ref="P608">IFERROR(INDEX(Design!Q$1:Q$680,_Formatting!$J525),"")</f>
        <v/>
      </c>
    </row>
    <row r="609" spans="3:16" x14ac:dyDescent="0.25">
      <c r="C609" s="467" t="str" cm="1">
        <f t="array" ref="C609">IFERROR(INDEX(Design!B$1:B$680,_Formatting!$J526),"")</f>
        <v/>
      </c>
      <c r="D609" s="467" t="str" cm="1">
        <f t="array" ref="D609">IFERROR(INDEX(Design!C$1:C$680,_Formatting!$J526),"")</f>
        <v/>
      </c>
      <c r="E609" s="467" t="str" cm="1">
        <f t="array" ref="E609">IFERROR(INDEX(Design!D$1:D$680,_Formatting!$J526),"")</f>
        <v/>
      </c>
      <c r="F609" s="467"/>
      <c r="G609" s="482" t="str" cm="1">
        <f t="array" ref="G609">IFERROR(INDEX(Design!E$1:E$680,_Formatting!$J526),"")</f>
        <v/>
      </c>
      <c r="H609" s="467"/>
      <c r="I609" s="467" t="str" cm="1">
        <f t="array" ref="I609">IFERROR(INDEX(Design!F$1:F$680,_Formatting!$J526),"")</f>
        <v/>
      </c>
      <c r="J609" s="467" t="str" cm="1">
        <f t="array" ref="J609">IFERROR(INDEX(Design!G$1:G$680,_Formatting!$J526),"")</f>
        <v/>
      </c>
      <c r="K609" s="483" t="str" cm="1">
        <f t="array" ref="K609">IFERROR(INDEX(Design!H$1:H$680,_Formatting!$J526),"")</f>
        <v/>
      </c>
      <c r="L609" s="467" t="str" cm="1">
        <f t="array" ref="L609">IFERROR(INDEX(Design!I$1:I$680,_Formatting!$J526),"")</f>
        <v/>
      </c>
      <c r="M609" s="467" t="str" cm="1">
        <f t="array" ref="M609">IFERROR(INDEX(Design!J$1:J$680,_Formatting!$J526),"")</f>
        <v/>
      </c>
      <c r="N609" s="467" t="str" cm="1">
        <f t="array" ref="N609">IFERROR(INDEX(Design!K$1:K$680,_Formatting!$J526),"")</f>
        <v/>
      </c>
      <c r="O609" s="467" t="str" cm="1">
        <f t="array" ref="O609">IFERROR(INDEX(Design!L$1:L$680,_Formatting!$J526),"")</f>
        <v/>
      </c>
      <c r="P609" s="467" t="str" cm="1">
        <f t="array" ref="P609">IFERROR(INDEX(Design!Q$1:Q$680,_Formatting!$J526),"")</f>
        <v/>
      </c>
    </row>
    <row r="610" spans="3:16" x14ac:dyDescent="0.25">
      <c r="C610" s="467" t="str" cm="1">
        <f t="array" ref="C610">IFERROR(INDEX(Design!B$1:B$680,_Formatting!$J527),"")</f>
        <v/>
      </c>
      <c r="D610" s="467" t="str" cm="1">
        <f t="array" ref="D610">IFERROR(INDEX(Design!C$1:C$680,_Formatting!$J527),"")</f>
        <v/>
      </c>
      <c r="E610" s="467" t="str" cm="1">
        <f t="array" ref="E610">IFERROR(INDEX(Design!D$1:D$680,_Formatting!$J527),"")</f>
        <v/>
      </c>
      <c r="F610" s="467"/>
      <c r="G610" s="482" t="str" cm="1">
        <f t="array" ref="G610">IFERROR(INDEX(Design!E$1:E$680,_Formatting!$J527),"")</f>
        <v/>
      </c>
      <c r="H610" s="467"/>
      <c r="I610" s="467" t="str" cm="1">
        <f t="array" ref="I610">IFERROR(INDEX(Design!F$1:F$680,_Formatting!$J527),"")</f>
        <v/>
      </c>
      <c r="J610" s="467" t="str" cm="1">
        <f t="array" ref="J610">IFERROR(INDEX(Design!G$1:G$680,_Formatting!$J527),"")</f>
        <v/>
      </c>
      <c r="K610" s="483" t="str" cm="1">
        <f t="array" ref="K610">IFERROR(INDEX(Design!H$1:H$680,_Formatting!$J527),"")</f>
        <v/>
      </c>
      <c r="L610" s="467" t="str" cm="1">
        <f t="array" ref="L610">IFERROR(INDEX(Design!I$1:I$680,_Formatting!$J527),"")</f>
        <v/>
      </c>
      <c r="M610" s="467" t="str" cm="1">
        <f t="array" ref="M610">IFERROR(INDEX(Design!J$1:J$680,_Formatting!$J527),"")</f>
        <v/>
      </c>
      <c r="N610" s="467" t="str" cm="1">
        <f t="array" ref="N610">IFERROR(INDEX(Design!K$1:K$680,_Formatting!$J527),"")</f>
        <v/>
      </c>
      <c r="O610" s="467" t="str" cm="1">
        <f t="array" ref="O610">IFERROR(INDEX(Design!L$1:L$680,_Formatting!$J527),"")</f>
        <v/>
      </c>
      <c r="P610" s="467" t="str" cm="1">
        <f t="array" ref="P610">IFERROR(INDEX(Design!Q$1:Q$680,_Formatting!$J527),"")</f>
        <v/>
      </c>
    </row>
    <row r="611" spans="3:16" x14ac:dyDescent="0.25">
      <c r="C611" s="467" t="str" cm="1">
        <f t="array" ref="C611">IFERROR(INDEX(Design!B$1:B$680,_Formatting!$J528),"")</f>
        <v/>
      </c>
      <c r="D611" s="467" t="str" cm="1">
        <f t="array" ref="D611">IFERROR(INDEX(Design!C$1:C$680,_Formatting!$J528),"")</f>
        <v/>
      </c>
      <c r="E611" s="467" t="str" cm="1">
        <f t="array" ref="E611">IFERROR(INDEX(Design!D$1:D$680,_Formatting!$J528),"")</f>
        <v/>
      </c>
      <c r="F611" s="467"/>
      <c r="G611" s="482" t="str" cm="1">
        <f t="array" ref="G611">IFERROR(INDEX(Design!E$1:E$680,_Formatting!$J528),"")</f>
        <v/>
      </c>
      <c r="H611" s="467"/>
      <c r="I611" s="467" t="str" cm="1">
        <f t="array" ref="I611">IFERROR(INDEX(Design!F$1:F$680,_Formatting!$J528),"")</f>
        <v/>
      </c>
      <c r="J611" s="467" t="str" cm="1">
        <f t="array" ref="J611">IFERROR(INDEX(Design!G$1:G$680,_Formatting!$J528),"")</f>
        <v/>
      </c>
      <c r="K611" s="483" t="str" cm="1">
        <f t="array" ref="K611">IFERROR(INDEX(Design!H$1:H$680,_Formatting!$J528),"")</f>
        <v/>
      </c>
      <c r="L611" s="467" t="str" cm="1">
        <f t="array" ref="L611">IFERROR(INDEX(Design!I$1:I$680,_Formatting!$J528),"")</f>
        <v/>
      </c>
      <c r="M611" s="467" t="str" cm="1">
        <f t="array" ref="M611">IFERROR(INDEX(Design!J$1:J$680,_Formatting!$J528),"")</f>
        <v/>
      </c>
      <c r="N611" s="467" t="str" cm="1">
        <f t="array" ref="N611">IFERROR(INDEX(Design!K$1:K$680,_Formatting!$J528),"")</f>
        <v/>
      </c>
      <c r="O611" s="467" t="str" cm="1">
        <f t="array" ref="O611">IFERROR(INDEX(Design!L$1:L$680,_Formatting!$J528),"")</f>
        <v/>
      </c>
      <c r="P611" s="467" t="str" cm="1">
        <f t="array" ref="P611">IFERROR(INDEX(Design!Q$1:Q$680,_Formatting!$J528),"")</f>
        <v/>
      </c>
    </row>
    <row r="612" spans="3:16" x14ac:dyDescent="0.25">
      <c r="C612" s="467" t="str" cm="1">
        <f t="array" ref="C612">IFERROR(INDEX(Design!B$1:B$680,_Formatting!$J529),"")</f>
        <v/>
      </c>
      <c r="D612" s="467" t="str" cm="1">
        <f t="array" ref="D612">IFERROR(INDEX(Design!C$1:C$680,_Formatting!$J529),"")</f>
        <v/>
      </c>
      <c r="E612" s="467" t="str" cm="1">
        <f t="array" ref="E612">IFERROR(INDEX(Design!D$1:D$680,_Formatting!$J529),"")</f>
        <v/>
      </c>
      <c r="F612" s="467"/>
      <c r="G612" s="482" t="str" cm="1">
        <f t="array" ref="G612">IFERROR(INDEX(Design!E$1:E$680,_Formatting!$J529),"")</f>
        <v/>
      </c>
      <c r="H612" s="467"/>
      <c r="I612" s="467" t="str" cm="1">
        <f t="array" ref="I612">IFERROR(INDEX(Design!F$1:F$680,_Formatting!$J529),"")</f>
        <v/>
      </c>
      <c r="J612" s="467" t="str" cm="1">
        <f t="array" ref="J612">IFERROR(INDEX(Design!G$1:G$680,_Formatting!$J529),"")</f>
        <v/>
      </c>
      <c r="K612" s="483" t="str" cm="1">
        <f t="array" ref="K612">IFERROR(INDEX(Design!H$1:H$680,_Formatting!$J529),"")</f>
        <v/>
      </c>
      <c r="L612" s="467" t="str" cm="1">
        <f t="array" ref="L612">IFERROR(INDEX(Design!I$1:I$680,_Formatting!$J529),"")</f>
        <v/>
      </c>
      <c r="M612" s="467" t="str" cm="1">
        <f t="array" ref="M612">IFERROR(INDEX(Design!J$1:J$680,_Formatting!$J529),"")</f>
        <v/>
      </c>
      <c r="N612" s="467" t="str" cm="1">
        <f t="array" ref="N612">IFERROR(INDEX(Design!K$1:K$680,_Formatting!$J529),"")</f>
        <v/>
      </c>
      <c r="O612" s="467" t="str" cm="1">
        <f t="array" ref="O612">IFERROR(INDEX(Design!L$1:L$680,_Formatting!$J529),"")</f>
        <v/>
      </c>
      <c r="P612" s="467" t="str" cm="1">
        <f t="array" ref="P612">IFERROR(INDEX(Design!Q$1:Q$680,_Formatting!$J529),"")</f>
        <v/>
      </c>
    </row>
    <row r="613" spans="3:16" x14ac:dyDescent="0.25">
      <c r="C613" s="467" t="str" cm="1">
        <f t="array" ref="C613">IFERROR(INDEX(Design!B$1:B$680,_Formatting!$J530),"")</f>
        <v/>
      </c>
      <c r="D613" s="467" t="str" cm="1">
        <f t="array" ref="D613">IFERROR(INDEX(Design!C$1:C$680,_Formatting!$J530),"")</f>
        <v/>
      </c>
      <c r="E613" s="467" t="str" cm="1">
        <f t="array" ref="E613">IFERROR(INDEX(Design!D$1:D$680,_Formatting!$J530),"")</f>
        <v/>
      </c>
      <c r="F613" s="467"/>
      <c r="G613" s="482" t="str" cm="1">
        <f t="array" ref="G613">IFERROR(INDEX(Design!E$1:E$680,_Formatting!$J530),"")</f>
        <v/>
      </c>
      <c r="H613" s="467"/>
      <c r="I613" s="467" t="str" cm="1">
        <f t="array" ref="I613">IFERROR(INDEX(Design!F$1:F$680,_Formatting!$J530),"")</f>
        <v/>
      </c>
      <c r="J613" s="467" t="str" cm="1">
        <f t="array" ref="J613">IFERROR(INDEX(Design!G$1:G$680,_Formatting!$J530),"")</f>
        <v/>
      </c>
      <c r="K613" s="483" t="str" cm="1">
        <f t="array" ref="K613">IFERROR(INDEX(Design!H$1:H$680,_Formatting!$J530),"")</f>
        <v/>
      </c>
      <c r="L613" s="467" t="str" cm="1">
        <f t="array" ref="L613">IFERROR(INDEX(Design!I$1:I$680,_Formatting!$J530),"")</f>
        <v/>
      </c>
      <c r="M613" s="467" t="str" cm="1">
        <f t="array" ref="M613">IFERROR(INDEX(Design!J$1:J$680,_Formatting!$J530),"")</f>
        <v/>
      </c>
      <c r="N613" s="467" t="str" cm="1">
        <f t="array" ref="N613">IFERROR(INDEX(Design!K$1:K$680,_Formatting!$J530),"")</f>
        <v/>
      </c>
      <c r="O613" s="467" t="str" cm="1">
        <f t="array" ref="O613">IFERROR(INDEX(Design!L$1:L$680,_Formatting!$J530),"")</f>
        <v/>
      </c>
      <c r="P613" s="467" t="str" cm="1">
        <f t="array" ref="P613">IFERROR(INDEX(Design!Q$1:Q$680,_Formatting!$J530),"")</f>
        <v/>
      </c>
    </row>
    <row r="614" spans="3:16" x14ac:dyDescent="0.25">
      <c r="C614" s="467" t="str" cm="1">
        <f t="array" ref="C614">IFERROR(INDEX(Design!B$1:B$680,_Formatting!$J531),"")</f>
        <v/>
      </c>
      <c r="D614" s="467" t="str" cm="1">
        <f t="array" ref="D614">IFERROR(INDEX(Design!C$1:C$680,_Formatting!$J531),"")</f>
        <v/>
      </c>
      <c r="E614" s="467" t="str" cm="1">
        <f t="array" ref="E614">IFERROR(INDEX(Design!D$1:D$680,_Formatting!$J531),"")</f>
        <v/>
      </c>
      <c r="F614" s="467"/>
      <c r="G614" s="482" t="str" cm="1">
        <f t="array" ref="G614">IFERROR(INDEX(Design!E$1:E$680,_Formatting!$J531),"")</f>
        <v/>
      </c>
      <c r="H614" s="467"/>
      <c r="I614" s="467" t="str" cm="1">
        <f t="array" ref="I614">IFERROR(INDEX(Design!F$1:F$680,_Formatting!$J531),"")</f>
        <v/>
      </c>
      <c r="J614" s="467" t="str" cm="1">
        <f t="array" ref="J614">IFERROR(INDEX(Design!G$1:G$680,_Formatting!$J531),"")</f>
        <v/>
      </c>
      <c r="K614" s="483" t="str" cm="1">
        <f t="array" ref="K614">IFERROR(INDEX(Design!H$1:H$680,_Formatting!$J531),"")</f>
        <v/>
      </c>
      <c r="L614" s="467" t="str" cm="1">
        <f t="array" ref="L614">IFERROR(INDEX(Design!I$1:I$680,_Formatting!$J531),"")</f>
        <v/>
      </c>
      <c r="M614" s="467" t="str" cm="1">
        <f t="array" ref="M614">IFERROR(INDEX(Design!J$1:J$680,_Formatting!$J531),"")</f>
        <v/>
      </c>
      <c r="N614" s="467" t="str" cm="1">
        <f t="array" ref="N614">IFERROR(INDEX(Design!K$1:K$680,_Formatting!$J531),"")</f>
        <v/>
      </c>
      <c r="O614" s="467" t="str" cm="1">
        <f t="array" ref="O614">IFERROR(INDEX(Design!L$1:L$680,_Formatting!$J531),"")</f>
        <v/>
      </c>
      <c r="P614" s="467" t="str" cm="1">
        <f t="array" ref="P614">IFERROR(INDEX(Design!Q$1:Q$680,_Formatting!$J531),"")</f>
        <v/>
      </c>
    </row>
    <row r="615" spans="3:16" x14ac:dyDescent="0.25">
      <c r="C615" s="467" t="str" cm="1">
        <f t="array" ref="C615">IFERROR(INDEX(Design!B$1:B$680,_Formatting!$J532),"")</f>
        <v/>
      </c>
      <c r="D615" s="467" t="str" cm="1">
        <f t="array" ref="D615">IFERROR(INDEX(Design!C$1:C$680,_Formatting!$J532),"")</f>
        <v/>
      </c>
      <c r="E615" s="467" t="str" cm="1">
        <f t="array" ref="E615">IFERROR(INDEX(Design!D$1:D$680,_Formatting!$J532),"")</f>
        <v/>
      </c>
      <c r="F615" s="467"/>
      <c r="G615" s="482" t="str" cm="1">
        <f t="array" ref="G615">IFERROR(INDEX(Design!E$1:E$680,_Formatting!$J532),"")</f>
        <v/>
      </c>
      <c r="H615" s="467"/>
      <c r="I615" s="467" t="str" cm="1">
        <f t="array" ref="I615">IFERROR(INDEX(Design!F$1:F$680,_Formatting!$J532),"")</f>
        <v/>
      </c>
      <c r="J615" s="467" t="str" cm="1">
        <f t="array" ref="J615">IFERROR(INDEX(Design!G$1:G$680,_Formatting!$J532),"")</f>
        <v/>
      </c>
      <c r="K615" s="483" t="str" cm="1">
        <f t="array" ref="K615">IFERROR(INDEX(Design!H$1:H$680,_Formatting!$J532),"")</f>
        <v/>
      </c>
      <c r="L615" s="467" t="str" cm="1">
        <f t="array" ref="L615">IFERROR(INDEX(Design!I$1:I$680,_Formatting!$J532),"")</f>
        <v/>
      </c>
      <c r="M615" s="467" t="str" cm="1">
        <f t="array" ref="M615">IFERROR(INDEX(Design!J$1:J$680,_Formatting!$J532),"")</f>
        <v/>
      </c>
      <c r="N615" s="467" t="str" cm="1">
        <f t="array" ref="N615">IFERROR(INDEX(Design!K$1:K$680,_Formatting!$J532),"")</f>
        <v/>
      </c>
      <c r="O615" s="467" t="str" cm="1">
        <f t="array" ref="O615">IFERROR(INDEX(Design!L$1:L$680,_Formatting!$J532),"")</f>
        <v/>
      </c>
      <c r="P615" s="467" t="str" cm="1">
        <f t="array" ref="P615">IFERROR(INDEX(Design!Q$1:Q$680,_Formatting!$J532),"")</f>
        <v/>
      </c>
    </row>
    <row r="616" spans="3:16" x14ac:dyDescent="0.25">
      <c r="C616" s="467" t="str" cm="1">
        <f t="array" ref="C616">IFERROR(INDEX(Design!B$1:B$680,_Formatting!$J533),"")</f>
        <v/>
      </c>
      <c r="D616" s="467" t="str" cm="1">
        <f t="array" ref="D616">IFERROR(INDEX(Design!C$1:C$680,_Formatting!$J533),"")</f>
        <v/>
      </c>
      <c r="E616" s="467" t="str" cm="1">
        <f t="array" ref="E616">IFERROR(INDEX(Design!D$1:D$680,_Formatting!$J533),"")</f>
        <v/>
      </c>
      <c r="F616" s="467"/>
      <c r="G616" s="482" t="str" cm="1">
        <f t="array" ref="G616">IFERROR(INDEX(Design!E$1:E$680,_Formatting!$J533),"")</f>
        <v/>
      </c>
      <c r="H616" s="467"/>
      <c r="I616" s="467" t="str" cm="1">
        <f t="array" ref="I616">IFERROR(INDEX(Design!F$1:F$680,_Formatting!$J533),"")</f>
        <v/>
      </c>
      <c r="J616" s="467" t="str" cm="1">
        <f t="array" ref="J616">IFERROR(INDEX(Design!G$1:G$680,_Formatting!$J533),"")</f>
        <v/>
      </c>
      <c r="K616" s="483" t="str" cm="1">
        <f t="array" ref="K616">IFERROR(INDEX(Design!H$1:H$680,_Formatting!$J533),"")</f>
        <v/>
      </c>
      <c r="L616" s="467" t="str" cm="1">
        <f t="array" ref="L616">IFERROR(INDEX(Design!I$1:I$680,_Formatting!$J533),"")</f>
        <v/>
      </c>
      <c r="M616" s="467" t="str" cm="1">
        <f t="array" ref="M616">IFERROR(INDEX(Design!J$1:J$680,_Formatting!$J533),"")</f>
        <v/>
      </c>
      <c r="N616" s="467" t="str" cm="1">
        <f t="array" ref="N616">IFERROR(INDEX(Design!K$1:K$680,_Formatting!$J533),"")</f>
        <v/>
      </c>
      <c r="O616" s="467" t="str" cm="1">
        <f t="array" ref="O616">IFERROR(INDEX(Design!L$1:L$680,_Formatting!$J533),"")</f>
        <v/>
      </c>
      <c r="P616" s="467" t="str" cm="1">
        <f t="array" ref="P616">IFERROR(INDEX(Design!Q$1:Q$680,_Formatting!$J533),"")</f>
        <v/>
      </c>
    </row>
    <row r="617" spans="3:16" x14ac:dyDescent="0.25">
      <c r="C617" s="467" t="str" cm="1">
        <f t="array" ref="C617">IFERROR(INDEX(Design!B$1:B$680,_Formatting!$J534),"")</f>
        <v/>
      </c>
      <c r="D617" s="467" t="str" cm="1">
        <f t="array" ref="D617">IFERROR(INDEX(Design!C$1:C$680,_Formatting!$J534),"")</f>
        <v/>
      </c>
      <c r="E617" s="467" t="str" cm="1">
        <f t="array" ref="E617">IFERROR(INDEX(Design!D$1:D$680,_Formatting!$J534),"")</f>
        <v/>
      </c>
      <c r="F617" s="467"/>
      <c r="G617" s="482" t="str" cm="1">
        <f t="array" ref="G617">IFERROR(INDEX(Design!E$1:E$680,_Formatting!$J534),"")</f>
        <v/>
      </c>
      <c r="H617" s="467"/>
      <c r="I617" s="467" t="str" cm="1">
        <f t="array" ref="I617">IFERROR(INDEX(Design!F$1:F$680,_Formatting!$J534),"")</f>
        <v/>
      </c>
      <c r="J617" s="467" t="str" cm="1">
        <f t="array" ref="J617">IFERROR(INDEX(Design!G$1:G$680,_Formatting!$J534),"")</f>
        <v/>
      </c>
      <c r="K617" s="483" t="str" cm="1">
        <f t="array" ref="K617">IFERROR(INDEX(Design!H$1:H$680,_Formatting!$J534),"")</f>
        <v/>
      </c>
      <c r="L617" s="467" t="str" cm="1">
        <f t="array" ref="L617">IFERROR(INDEX(Design!I$1:I$680,_Formatting!$J534),"")</f>
        <v/>
      </c>
      <c r="M617" s="467" t="str" cm="1">
        <f t="array" ref="M617">IFERROR(INDEX(Design!J$1:J$680,_Formatting!$J534),"")</f>
        <v/>
      </c>
      <c r="N617" s="467" t="str" cm="1">
        <f t="array" ref="N617">IFERROR(INDEX(Design!K$1:K$680,_Formatting!$J534),"")</f>
        <v/>
      </c>
      <c r="O617" s="467" t="str" cm="1">
        <f t="array" ref="O617">IFERROR(INDEX(Design!L$1:L$680,_Formatting!$J534),"")</f>
        <v/>
      </c>
      <c r="P617" s="467" t="str" cm="1">
        <f t="array" ref="P617">IFERROR(INDEX(Design!Q$1:Q$680,_Formatting!$J534),"")</f>
        <v/>
      </c>
    </row>
    <row r="618" spans="3:16" x14ac:dyDescent="0.25">
      <c r="C618" s="467" t="str" cm="1">
        <f t="array" ref="C618">IFERROR(INDEX(Design!B$1:B$680,_Formatting!$J535),"")</f>
        <v/>
      </c>
      <c r="D618" s="467" t="str" cm="1">
        <f t="array" ref="D618">IFERROR(INDEX(Design!C$1:C$680,_Formatting!$J535),"")</f>
        <v/>
      </c>
      <c r="E618" s="467" t="str" cm="1">
        <f t="array" ref="E618">IFERROR(INDEX(Design!D$1:D$680,_Formatting!$J535),"")</f>
        <v/>
      </c>
      <c r="F618" s="467"/>
      <c r="G618" s="482" t="str" cm="1">
        <f t="array" ref="G618">IFERROR(INDEX(Design!E$1:E$680,_Formatting!$J535),"")</f>
        <v/>
      </c>
      <c r="H618" s="467"/>
      <c r="I618" s="467" t="str" cm="1">
        <f t="array" ref="I618">IFERROR(INDEX(Design!F$1:F$680,_Formatting!$J535),"")</f>
        <v/>
      </c>
      <c r="J618" s="467" t="str" cm="1">
        <f t="array" ref="J618">IFERROR(INDEX(Design!G$1:G$680,_Formatting!$J535),"")</f>
        <v/>
      </c>
      <c r="K618" s="483" t="str" cm="1">
        <f t="array" ref="K618">IFERROR(INDEX(Design!H$1:H$680,_Formatting!$J535),"")</f>
        <v/>
      </c>
      <c r="L618" s="467" t="str" cm="1">
        <f t="array" ref="L618">IFERROR(INDEX(Design!I$1:I$680,_Formatting!$J535),"")</f>
        <v/>
      </c>
      <c r="M618" s="467" t="str" cm="1">
        <f t="array" ref="M618">IFERROR(INDEX(Design!J$1:J$680,_Formatting!$J535),"")</f>
        <v/>
      </c>
      <c r="N618" s="467" t="str" cm="1">
        <f t="array" ref="N618">IFERROR(INDEX(Design!K$1:K$680,_Formatting!$J535),"")</f>
        <v/>
      </c>
      <c r="O618" s="467" t="str" cm="1">
        <f t="array" ref="O618">IFERROR(INDEX(Design!L$1:L$680,_Formatting!$J535),"")</f>
        <v/>
      </c>
      <c r="P618" s="467" t="str" cm="1">
        <f t="array" ref="P618">IFERROR(INDEX(Design!Q$1:Q$680,_Formatting!$J535),"")</f>
        <v/>
      </c>
    </row>
    <row r="619" spans="3:16" x14ac:dyDescent="0.25">
      <c r="C619" s="467" t="str" cm="1">
        <f t="array" ref="C619">IFERROR(INDEX(Design!B$1:B$680,_Formatting!$J536),"")</f>
        <v/>
      </c>
      <c r="D619" s="467" t="str" cm="1">
        <f t="array" ref="D619">IFERROR(INDEX(Design!C$1:C$680,_Formatting!$J536),"")</f>
        <v/>
      </c>
      <c r="E619" s="467" t="str" cm="1">
        <f t="array" ref="E619">IFERROR(INDEX(Design!D$1:D$680,_Formatting!$J536),"")</f>
        <v/>
      </c>
      <c r="F619" s="467"/>
      <c r="G619" s="482" t="str" cm="1">
        <f t="array" ref="G619">IFERROR(INDEX(Design!E$1:E$680,_Formatting!$J536),"")</f>
        <v/>
      </c>
      <c r="H619" s="467"/>
      <c r="I619" s="467" t="str" cm="1">
        <f t="array" ref="I619">IFERROR(INDEX(Design!F$1:F$680,_Formatting!$J536),"")</f>
        <v/>
      </c>
      <c r="J619" s="467" t="str" cm="1">
        <f t="array" ref="J619">IFERROR(INDEX(Design!G$1:G$680,_Formatting!$J536),"")</f>
        <v/>
      </c>
      <c r="K619" s="483" t="str" cm="1">
        <f t="array" ref="K619">IFERROR(INDEX(Design!H$1:H$680,_Formatting!$J536),"")</f>
        <v/>
      </c>
      <c r="L619" s="467" t="str" cm="1">
        <f t="array" ref="L619">IFERROR(INDEX(Design!I$1:I$680,_Formatting!$J536),"")</f>
        <v/>
      </c>
      <c r="M619" s="467" t="str" cm="1">
        <f t="array" ref="M619">IFERROR(INDEX(Design!J$1:J$680,_Formatting!$J536),"")</f>
        <v/>
      </c>
      <c r="N619" s="467" t="str" cm="1">
        <f t="array" ref="N619">IFERROR(INDEX(Design!K$1:K$680,_Formatting!$J536),"")</f>
        <v/>
      </c>
      <c r="O619" s="467" t="str" cm="1">
        <f t="array" ref="O619">IFERROR(INDEX(Design!L$1:L$680,_Formatting!$J536),"")</f>
        <v/>
      </c>
      <c r="P619" s="467" t="str" cm="1">
        <f t="array" ref="P619">IFERROR(INDEX(Design!Q$1:Q$680,_Formatting!$J536),"")</f>
        <v/>
      </c>
    </row>
    <row r="620" spans="3:16" x14ac:dyDescent="0.25">
      <c r="C620" s="467" t="str" cm="1">
        <f t="array" ref="C620">IFERROR(INDEX(Design!B$1:B$680,_Formatting!$J537),"")</f>
        <v/>
      </c>
      <c r="D620" s="467" t="str" cm="1">
        <f t="array" ref="D620">IFERROR(INDEX(Design!C$1:C$680,_Formatting!$J537),"")</f>
        <v/>
      </c>
      <c r="E620" s="467" t="str" cm="1">
        <f t="array" ref="E620">IFERROR(INDEX(Design!D$1:D$680,_Formatting!$J537),"")</f>
        <v/>
      </c>
      <c r="F620" s="467"/>
      <c r="G620" s="482" t="str" cm="1">
        <f t="array" ref="G620">IFERROR(INDEX(Design!E$1:E$680,_Formatting!$J537),"")</f>
        <v/>
      </c>
      <c r="H620" s="467"/>
      <c r="I620" s="467" t="str" cm="1">
        <f t="array" ref="I620">IFERROR(INDEX(Design!F$1:F$680,_Formatting!$J537),"")</f>
        <v/>
      </c>
      <c r="J620" s="467" t="str" cm="1">
        <f t="array" ref="J620">IFERROR(INDEX(Design!G$1:G$680,_Formatting!$J537),"")</f>
        <v/>
      </c>
      <c r="K620" s="483" t="str" cm="1">
        <f t="array" ref="K620">IFERROR(INDEX(Design!H$1:H$680,_Formatting!$J537),"")</f>
        <v/>
      </c>
      <c r="L620" s="467" t="str" cm="1">
        <f t="array" ref="L620">IFERROR(INDEX(Design!I$1:I$680,_Formatting!$J537),"")</f>
        <v/>
      </c>
      <c r="M620" s="467" t="str" cm="1">
        <f t="array" ref="M620">IFERROR(INDEX(Design!J$1:J$680,_Formatting!$J537),"")</f>
        <v/>
      </c>
      <c r="N620" s="467" t="str" cm="1">
        <f t="array" ref="N620">IFERROR(INDEX(Design!K$1:K$680,_Formatting!$J537),"")</f>
        <v/>
      </c>
      <c r="O620" s="467" t="str" cm="1">
        <f t="array" ref="O620">IFERROR(INDEX(Design!L$1:L$680,_Formatting!$J537),"")</f>
        <v/>
      </c>
      <c r="P620" s="467" t="str" cm="1">
        <f t="array" ref="P620">IFERROR(INDEX(Design!Q$1:Q$680,_Formatting!$J537),"")</f>
        <v/>
      </c>
    </row>
    <row r="621" spans="3:16" x14ac:dyDescent="0.25">
      <c r="C621" s="467" t="str" cm="1">
        <f t="array" ref="C621">IFERROR(INDEX(Design!B$1:B$680,_Formatting!$J538),"")</f>
        <v/>
      </c>
      <c r="D621" s="467" t="str" cm="1">
        <f t="array" ref="D621">IFERROR(INDEX(Design!C$1:C$680,_Formatting!$J538),"")</f>
        <v/>
      </c>
      <c r="E621" s="467" t="str" cm="1">
        <f t="array" ref="E621">IFERROR(INDEX(Design!D$1:D$680,_Formatting!$J538),"")</f>
        <v/>
      </c>
      <c r="F621" s="467"/>
      <c r="G621" s="482" t="str" cm="1">
        <f t="array" ref="G621">IFERROR(INDEX(Design!E$1:E$680,_Formatting!$J538),"")</f>
        <v/>
      </c>
      <c r="H621" s="467"/>
      <c r="I621" s="467" t="str" cm="1">
        <f t="array" ref="I621">IFERROR(INDEX(Design!F$1:F$680,_Formatting!$J538),"")</f>
        <v/>
      </c>
      <c r="J621" s="467" t="str" cm="1">
        <f t="array" ref="J621">IFERROR(INDEX(Design!G$1:G$680,_Formatting!$J538),"")</f>
        <v/>
      </c>
      <c r="K621" s="483" t="str" cm="1">
        <f t="array" ref="K621">IFERROR(INDEX(Design!H$1:H$680,_Formatting!$J538),"")</f>
        <v/>
      </c>
      <c r="L621" s="467" t="str" cm="1">
        <f t="array" ref="L621">IFERROR(INDEX(Design!I$1:I$680,_Formatting!$J538),"")</f>
        <v/>
      </c>
      <c r="M621" s="467" t="str" cm="1">
        <f t="array" ref="M621">IFERROR(INDEX(Design!J$1:J$680,_Formatting!$J538),"")</f>
        <v/>
      </c>
      <c r="N621" s="467" t="str" cm="1">
        <f t="array" ref="N621">IFERROR(INDEX(Design!K$1:K$680,_Formatting!$J538),"")</f>
        <v/>
      </c>
      <c r="O621" s="467" t="str" cm="1">
        <f t="array" ref="O621">IFERROR(INDEX(Design!L$1:L$680,_Formatting!$J538),"")</f>
        <v/>
      </c>
      <c r="P621" s="467" t="str" cm="1">
        <f t="array" ref="P621">IFERROR(INDEX(Design!Q$1:Q$680,_Formatting!$J538),"")</f>
        <v/>
      </c>
    </row>
    <row r="622" spans="3:16" x14ac:dyDescent="0.25">
      <c r="C622" s="467" t="str" cm="1">
        <f t="array" ref="C622">IFERROR(INDEX(Design!B$1:B$680,_Formatting!$J539),"")</f>
        <v/>
      </c>
      <c r="D622" s="467" t="str" cm="1">
        <f t="array" ref="D622">IFERROR(INDEX(Design!C$1:C$680,_Formatting!$J539),"")</f>
        <v/>
      </c>
      <c r="E622" s="467" t="str" cm="1">
        <f t="array" ref="E622">IFERROR(INDEX(Design!D$1:D$680,_Formatting!$J539),"")</f>
        <v/>
      </c>
      <c r="F622" s="467"/>
      <c r="G622" s="482" t="str" cm="1">
        <f t="array" ref="G622">IFERROR(INDEX(Design!E$1:E$680,_Formatting!$J539),"")</f>
        <v/>
      </c>
      <c r="H622" s="467"/>
      <c r="I622" s="467" t="str" cm="1">
        <f t="array" ref="I622">IFERROR(INDEX(Design!F$1:F$680,_Formatting!$J539),"")</f>
        <v/>
      </c>
      <c r="J622" s="467" t="str" cm="1">
        <f t="array" ref="J622">IFERROR(INDEX(Design!G$1:G$680,_Formatting!$J539),"")</f>
        <v/>
      </c>
      <c r="K622" s="483" t="str" cm="1">
        <f t="array" ref="K622">IFERROR(INDEX(Design!H$1:H$680,_Formatting!$J539),"")</f>
        <v/>
      </c>
      <c r="L622" s="467" t="str" cm="1">
        <f t="array" ref="L622">IFERROR(INDEX(Design!I$1:I$680,_Formatting!$J539),"")</f>
        <v/>
      </c>
      <c r="M622" s="467" t="str" cm="1">
        <f t="array" ref="M622">IFERROR(INDEX(Design!J$1:J$680,_Formatting!$J539),"")</f>
        <v/>
      </c>
      <c r="N622" s="467" t="str" cm="1">
        <f t="array" ref="N622">IFERROR(INDEX(Design!K$1:K$680,_Formatting!$J539),"")</f>
        <v/>
      </c>
      <c r="O622" s="467" t="str" cm="1">
        <f t="array" ref="O622">IFERROR(INDEX(Design!L$1:L$680,_Formatting!$J539),"")</f>
        <v/>
      </c>
      <c r="P622" s="467" t="str" cm="1">
        <f t="array" ref="P622">IFERROR(INDEX(Design!Q$1:Q$680,_Formatting!$J539),"")</f>
        <v/>
      </c>
    </row>
    <row r="623" spans="3:16" x14ac:dyDescent="0.25">
      <c r="C623" s="467" t="str" cm="1">
        <f t="array" ref="C623">IFERROR(INDEX(Design!B$1:B$680,_Formatting!$J540),"")</f>
        <v/>
      </c>
      <c r="D623" s="467" t="str" cm="1">
        <f t="array" ref="D623">IFERROR(INDEX(Design!C$1:C$680,_Formatting!$J540),"")</f>
        <v/>
      </c>
      <c r="E623" s="467" t="str" cm="1">
        <f t="array" ref="E623">IFERROR(INDEX(Design!D$1:D$680,_Formatting!$J540),"")</f>
        <v/>
      </c>
      <c r="F623" s="467"/>
      <c r="G623" s="482" t="str" cm="1">
        <f t="array" ref="G623">IFERROR(INDEX(Design!E$1:E$680,_Formatting!$J540),"")</f>
        <v/>
      </c>
      <c r="H623" s="467"/>
      <c r="I623" s="467" t="str" cm="1">
        <f t="array" ref="I623">IFERROR(INDEX(Design!F$1:F$680,_Formatting!$J540),"")</f>
        <v/>
      </c>
      <c r="J623" s="467" t="str" cm="1">
        <f t="array" ref="J623">IFERROR(INDEX(Design!G$1:G$680,_Formatting!$J540),"")</f>
        <v/>
      </c>
      <c r="K623" s="483" t="str" cm="1">
        <f t="array" ref="K623">IFERROR(INDEX(Design!H$1:H$680,_Formatting!$J540),"")</f>
        <v/>
      </c>
      <c r="L623" s="467" t="str" cm="1">
        <f t="array" ref="L623">IFERROR(INDEX(Design!I$1:I$680,_Formatting!$J540),"")</f>
        <v/>
      </c>
      <c r="M623" s="467" t="str" cm="1">
        <f t="array" ref="M623">IFERROR(INDEX(Design!J$1:J$680,_Formatting!$J540),"")</f>
        <v/>
      </c>
      <c r="N623" s="467" t="str" cm="1">
        <f t="array" ref="N623">IFERROR(INDEX(Design!K$1:K$680,_Formatting!$J540),"")</f>
        <v/>
      </c>
      <c r="O623" s="467" t="str" cm="1">
        <f t="array" ref="O623">IFERROR(INDEX(Design!L$1:L$680,_Formatting!$J540),"")</f>
        <v/>
      </c>
      <c r="P623" s="467" t="str" cm="1">
        <f t="array" ref="P623">IFERROR(INDEX(Design!Q$1:Q$680,_Formatting!$J540),"")</f>
        <v/>
      </c>
    </row>
    <row r="624" spans="3:16" x14ac:dyDescent="0.25">
      <c r="C624" s="467" t="str" cm="1">
        <f t="array" ref="C624">IFERROR(INDEX(Design!B$1:B$680,_Formatting!$J541),"")</f>
        <v/>
      </c>
      <c r="D624" s="467" t="str" cm="1">
        <f t="array" ref="D624">IFERROR(INDEX(Design!C$1:C$680,_Formatting!$J541),"")</f>
        <v/>
      </c>
      <c r="E624" s="467" t="str" cm="1">
        <f t="array" ref="E624">IFERROR(INDEX(Design!D$1:D$680,_Formatting!$J541),"")</f>
        <v/>
      </c>
      <c r="F624" s="467"/>
      <c r="G624" s="482" t="str" cm="1">
        <f t="array" ref="G624">IFERROR(INDEX(Design!E$1:E$680,_Formatting!$J541),"")</f>
        <v/>
      </c>
      <c r="H624" s="467"/>
      <c r="I624" s="467" t="str" cm="1">
        <f t="array" ref="I624">IFERROR(INDEX(Design!F$1:F$680,_Formatting!$J541),"")</f>
        <v/>
      </c>
      <c r="J624" s="467" t="str" cm="1">
        <f t="array" ref="J624">IFERROR(INDEX(Design!G$1:G$680,_Formatting!$J541),"")</f>
        <v/>
      </c>
      <c r="K624" s="483" t="str" cm="1">
        <f t="array" ref="K624">IFERROR(INDEX(Design!H$1:H$680,_Formatting!$J541),"")</f>
        <v/>
      </c>
      <c r="L624" s="467" t="str" cm="1">
        <f t="array" ref="L624">IFERROR(INDEX(Design!I$1:I$680,_Formatting!$J541),"")</f>
        <v/>
      </c>
      <c r="M624" s="467" t="str" cm="1">
        <f t="array" ref="M624">IFERROR(INDEX(Design!J$1:J$680,_Formatting!$J541),"")</f>
        <v/>
      </c>
      <c r="N624" s="467" t="str" cm="1">
        <f t="array" ref="N624">IFERROR(INDEX(Design!K$1:K$680,_Formatting!$J541),"")</f>
        <v/>
      </c>
      <c r="O624" s="467" t="str" cm="1">
        <f t="array" ref="O624">IFERROR(INDEX(Design!L$1:L$680,_Formatting!$J541),"")</f>
        <v/>
      </c>
      <c r="P624" s="467" t="str" cm="1">
        <f t="array" ref="P624">IFERROR(INDEX(Design!Q$1:Q$680,_Formatting!$J541),"")</f>
        <v/>
      </c>
    </row>
    <row r="625" spans="3:16" x14ac:dyDescent="0.25">
      <c r="C625" s="467" t="str" cm="1">
        <f t="array" ref="C625">IFERROR(INDEX(Design!B$1:B$680,_Formatting!$J542),"")</f>
        <v/>
      </c>
      <c r="D625" s="467" t="str" cm="1">
        <f t="array" ref="D625">IFERROR(INDEX(Design!C$1:C$680,_Formatting!$J542),"")</f>
        <v/>
      </c>
      <c r="E625" s="467" t="str" cm="1">
        <f t="array" ref="E625">IFERROR(INDEX(Design!D$1:D$680,_Formatting!$J542),"")</f>
        <v/>
      </c>
      <c r="F625" s="467"/>
      <c r="G625" s="482" t="str" cm="1">
        <f t="array" ref="G625">IFERROR(INDEX(Design!E$1:E$680,_Formatting!$J542),"")</f>
        <v/>
      </c>
      <c r="H625" s="467"/>
      <c r="I625" s="467" t="str" cm="1">
        <f t="array" ref="I625">IFERROR(INDEX(Design!F$1:F$680,_Formatting!$J542),"")</f>
        <v/>
      </c>
      <c r="J625" s="467" t="str" cm="1">
        <f t="array" ref="J625">IFERROR(INDEX(Design!G$1:G$680,_Formatting!$J542),"")</f>
        <v/>
      </c>
      <c r="K625" s="483" t="str" cm="1">
        <f t="array" ref="K625">IFERROR(INDEX(Design!H$1:H$680,_Formatting!$J542),"")</f>
        <v/>
      </c>
      <c r="L625" s="467" t="str" cm="1">
        <f t="array" ref="L625">IFERROR(INDEX(Design!I$1:I$680,_Formatting!$J542),"")</f>
        <v/>
      </c>
      <c r="M625" s="467" t="str" cm="1">
        <f t="array" ref="M625">IFERROR(INDEX(Design!J$1:J$680,_Formatting!$J542),"")</f>
        <v/>
      </c>
      <c r="N625" s="467" t="str" cm="1">
        <f t="array" ref="N625">IFERROR(INDEX(Design!K$1:K$680,_Formatting!$J542),"")</f>
        <v/>
      </c>
      <c r="O625" s="467" t="str" cm="1">
        <f t="array" ref="O625">IFERROR(INDEX(Design!L$1:L$680,_Formatting!$J542),"")</f>
        <v/>
      </c>
      <c r="P625" s="467" t="str" cm="1">
        <f t="array" ref="P625">IFERROR(INDEX(Design!Q$1:Q$680,_Formatting!$J542),"")</f>
        <v/>
      </c>
    </row>
    <row r="626" spans="3:16" x14ac:dyDescent="0.25">
      <c r="C626" s="467" t="str" cm="1">
        <f t="array" ref="C626">IFERROR(INDEX(Design!B$1:B$680,_Formatting!$J543),"")</f>
        <v/>
      </c>
      <c r="D626" s="467" t="str" cm="1">
        <f t="array" ref="D626">IFERROR(INDEX(Design!C$1:C$680,_Formatting!$J543),"")</f>
        <v/>
      </c>
      <c r="E626" s="467" t="str" cm="1">
        <f t="array" ref="E626">IFERROR(INDEX(Design!D$1:D$680,_Formatting!$J543),"")</f>
        <v/>
      </c>
      <c r="F626" s="467"/>
      <c r="G626" s="482" t="str" cm="1">
        <f t="array" ref="G626">IFERROR(INDEX(Design!E$1:E$680,_Formatting!$J543),"")</f>
        <v/>
      </c>
      <c r="H626" s="467"/>
      <c r="I626" s="467" t="str" cm="1">
        <f t="array" ref="I626">IFERROR(INDEX(Design!F$1:F$680,_Formatting!$J543),"")</f>
        <v/>
      </c>
      <c r="J626" s="467" t="str" cm="1">
        <f t="array" ref="J626">IFERROR(INDEX(Design!G$1:G$680,_Formatting!$J543),"")</f>
        <v/>
      </c>
      <c r="K626" s="483" t="str" cm="1">
        <f t="array" ref="K626">IFERROR(INDEX(Design!H$1:H$680,_Formatting!$J543),"")</f>
        <v/>
      </c>
      <c r="L626" s="467" t="str" cm="1">
        <f t="array" ref="L626">IFERROR(INDEX(Design!I$1:I$680,_Formatting!$J543),"")</f>
        <v/>
      </c>
      <c r="M626" s="467" t="str" cm="1">
        <f t="array" ref="M626">IFERROR(INDEX(Design!J$1:J$680,_Formatting!$J543),"")</f>
        <v/>
      </c>
      <c r="N626" s="467" t="str" cm="1">
        <f t="array" ref="N626">IFERROR(INDEX(Design!K$1:K$680,_Formatting!$J543),"")</f>
        <v/>
      </c>
      <c r="O626" s="467" t="str" cm="1">
        <f t="array" ref="O626">IFERROR(INDEX(Design!L$1:L$680,_Formatting!$J543),"")</f>
        <v/>
      </c>
      <c r="P626" s="467" t="str" cm="1">
        <f t="array" ref="P626">IFERROR(INDEX(Design!Q$1:Q$680,_Formatting!$J543),"")</f>
        <v/>
      </c>
    </row>
    <row r="627" spans="3:16" x14ac:dyDescent="0.25">
      <c r="C627" s="467" t="str" cm="1">
        <f t="array" ref="C627">IFERROR(INDEX(Design!B$1:B$680,_Formatting!$J544),"")</f>
        <v/>
      </c>
      <c r="D627" s="467" t="str" cm="1">
        <f t="array" ref="D627">IFERROR(INDEX(Design!C$1:C$680,_Formatting!$J544),"")</f>
        <v/>
      </c>
      <c r="E627" s="467" t="str" cm="1">
        <f t="array" ref="E627">IFERROR(INDEX(Design!D$1:D$680,_Formatting!$J544),"")</f>
        <v/>
      </c>
      <c r="F627" s="467"/>
      <c r="G627" s="482" t="str" cm="1">
        <f t="array" ref="G627">IFERROR(INDEX(Design!E$1:E$680,_Formatting!$J544),"")</f>
        <v/>
      </c>
      <c r="H627" s="467"/>
      <c r="I627" s="467" t="str" cm="1">
        <f t="array" ref="I627">IFERROR(INDEX(Design!F$1:F$680,_Formatting!$J544),"")</f>
        <v/>
      </c>
      <c r="J627" s="467" t="str" cm="1">
        <f t="array" ref="J627">IFERROR(INDEX(Design!G$1:G$680,_Formatting!$J544),"")</f>
        <v/>
      </c>
      <c r="K627" s="483" t="str" cm="1">
        <f t="array" ref="K627">IFERROR(INDEX(Design!H$1:H$680,_Formatting!$J544),"")</f>
        <v/>
      </c>
      <c r="L627" s="467" t="str" cm="1">
        <f t="array" ref="L627">IFERROR(INDEX(Design!I$1:I$680,_Formatting!$J544),"")</f>
        <v/>
      </c>
      <c r="M627" s="467" t="str" cm="1">
        <f t="array" ref="M627">IFERROR(INDEX(Design!J$1:J$680,_Formatting!$J544),"")</f>
        <v/>
      </c>
      <c r="N627" s="467" t="str" cm="1">
        <f t="array" ref="N627">IFERROR(INDEX(Design!K$1:K$680,_Formatting!$J544),"")</f>
        <v/>
      </c>
      <c r="O627" s="467" t="str" cm="1">
        <f t="array" ref="O627">IFERROR(INDEX(Design!L$1:L$680,_Formatting!$J544),"")</f>
        <v/>
      </c>
      <c r="P627" s="467" t="str" cm="1">
        <f t="array" ref="P627">IFERROR(INDEX(Design!Q$1:Q$680,_Formatting!$J544),"")</f>
        <v/>
      </c>
    </row>
    <row r="628" spans="3:16" x14ac:dyDescent="0.25">
      <c r="C628" s="467" t="str" cm="1">
        <f t="array" ref="C628">IFERROR(INDEX(Design!B$1:B$680,_Formatting!$J545),"")</f>
        <v/>
      </c>
      <c r="D628" s="467" t="str" cm="1">
        <f t="array" ref="D628">IFERROR(INDEX(Design!C$1:C$680,_Formatting!$J545),"")</f>
        <v/>
      </c>
      <c r="E628" s="467" t="str" cm="1">
        <f t="array" ref="E628">IFERROR(INDEX(Design!D$1:D$680,_Formatting!$J545),"")</f>
        <v/>
      </c>
      <c r="F628" s="467"/>
      <c r="G628" s="482" t="str" cm="1">
        <f t="array" ref="G628">IFERROR(INDEX(Design!E$1:E$680,_Formatting!$J545),"")</f>
        <v/>
      </c>
      <c r="H628" s="467"/>
      <c r="I628" s="467" t="str" cm="1">
        <f t="array" ref="I628">IFERROR(INDEX(Design!F$1:F$680,_Formatting!$J545),"")</f>
        <v/>
      </c>
      <c r="J628" s="467" t="str" cm="1">
        <f t="array" ref="J628">IFERROR(INDEX(Design!G$1:G$680,_Formatting!$J545),"")</f>
        <v/>
      </c>
      <c r="K628" s="483" t="str" cm="1">
        <f t="array" ref="K628">IFERROR(INDEX(Design!H$1:H$680,_Formatting!$J545),"")</f>
        <v/>
      </c>
      <c r="L628" s="467" t="str" cm="1">
        <f t="array" ref="L628">IFERROR(INDEX(Design!I$1:I$680,_Formatting!$J545),"")</f>
        <v/>
      </c>
      <c r="M628" s="467" t="str" cm="1">
        <f t="array" ref="M628">IFERROR(INDEX(Design!J$1:J$680,_Formatting!$J545),"")</f>
        <v/>
      </c>
      <c r="N628" s="467" t="str" cm="1">
        <f t="array" ref="N628">IFERROR(INDEX(Design!K$1:K$680,_Formatting!$J545),"")</f>
        <v/>
      </c>
      <c r="O628" s="467" t="str" cm="1">
        <f t="array" ref="O628">IFERROR(INDEX(Design!L$1:L$680,_Formatting!$J545),"")</f>
        <v/>
      </c>
      <c r="P628" s="467" t="str" cm="1">
        <f t="array" ref="P628">IFERROR(INDEX(Design!Q$1:Q$680,_Formatting!$J545),"")</f>
        <v/>
      </c>
    </row>
    <row r="629" spans="3:16" x14ac:dyDescent="0.25">
      <c r="C629" s="467" t="str" cm="1">
        <f t="array" ref="C629">IFERROR(INDEX(Design!B$1:B$680,_Formatting!$J546),"")</f>
        <v/>
      </c>
      <c r="D629" s="467" t="str" cm="1">
        <f t="array" ref="D629">IFERROR(INDEX(Design!C$1:C$680,_Formatting!$J546),"")</f>
        <v/>
      </c>
      <c r="E629" s="467" t="str" cm="1">
        <f t="array" ref="E629">IFERROR(INDEX(Design!D$1:D$680,_Formatting!$J546),"")</f>
        <v/>
      </c>
      <c r="F629" s="467"/>
      <c r="G629" s="482" t="str" cm="1">
        <f t="array" ref="G629">IFERROR(INDEX(Design!E$1:E$680,_Formatting!$J546),"")</f>
        <v/>
      </c>
      <c r="H629" s="467"/>
      <c r="I629" s="467" t="str" cm="1">
        <f t="array" ref="I629">IFERROR(INDEX(Design!F$1:F$680,_Formatting!$J546),"")</f>
        <v/>
      </c>
      <c r="J629" s="467" t="str" cm="1">
        <f t="array" ref="J629">IFERROR(INDEX(Design!G$1:G$680,_Formatting!$J546),"")</f>
        <v/>
      </c>
      <c r="K629" s="483" t="str" cm="1">
        <f t="array" ref="K629">IFERROR(INDEX(Design!H$1:H$680,_Formatting!$J546),"")</f>
        <v/>
      </c>
      <c r="L629" s="467" t="str" cm="1">
        <f t="array" ref="L629">IFERROR(INDEX(Design!I$1:I$680,_Formatting!$J546),"")</f>
        <v/>
      </c>
      <c r="M629" s="467" t="str" cm="1">
        <f t="array" ref="M629">IFERROR(INDEX(Design!J$1:J$680,_Formatting!$J546),"")</f>
        <v/>
      </c>
      <c r="N629" s="467" t="str" cm="1">
        <f t="array" ref="N629">IFERROR(INDEX(Design!K$1:K$680,_Formatting!$J546),"")</f>
        <v/>
      </c>
      <c r="O629" s="467" t="str" cm="1">
        <f t="array" ref="O629">IFERROR(INDEX(Design!L$1:L$680,_Formatting!$J546),"")</f>
        <v/>
      </c>
      <c r="P629" s="467" t="str" cm="1">
        <f t="array" ref="P629">IFERROR(INDEX(Design!Q$1:Q$680,_Formatting!$J546),"")</f>
        <v/>
      </c>
    </row>
    <row r="630" spans="3:16" x14ac:dyDescent="0.25">
      <c r="C630" s="467" t="str" cm="1">
        <f t="array" ref="C630">IFERROR(INDEX(Design!B$1:B$680,_Formatting!$J547),"")</f>
        <v/>
      </c>
      <c r="D630" s="467" t="str" cm="1">
        <f t="array" ref="D630">IFERROR(INDEX(Design!C$1:C$680,_Formatting!$J547),"")</f>
        <v/>
      </c>
      <c r="E630" s="467" t="str" cm="1">
        <f t="array" ref="E630">IFERROR(INDEX(Design!D$1:D$680,_Formatting!$J547),"")</f>
        <v/>
      </c>
      <c r="F630" s="467"/>
      <c r="G630" s="482" t="str" cm="1">
        <f t="array" ref="G630">IFERROR(INDEX(Design!E$1:E$680,_Formatting!$J547),"")</f>
        <v/>
      </c>
      <c r="H630" s="467"/>
      <c r="I630" s="467" t="str" cm="1">
        <f t="array" ref="I630">IFERROR(INDEX(Design!F$1:F$680,_Formatting!$J547),"")</f>
        <v/>
      </c>
      <c r="J630" s="467" t="str" cm="1">
        <f t="array" ref="J630">IFERROR(INDEX(Design!G$1:G$680,_Formatting!$J547),"")</f>
        <v/>
      </c>
      <c r="K630" s="483" t="str" cm="1">
        <f t="array" ref="K630">IFERROR(INDEX(Design!H$1:H$680,_Formatting!$J547),"")</f>
        <v/>
      </c>
      <c r="L630" s="467" t="str" cm="1">
        <f t="array" ref="L630">IFERROR(INDEX(Design!I$1:I$680,_Formatting!$J547),"")</f>
        <v/>
      </c>
      <c r="M630" s="467" t="str" cm="1">
        <f t="array" ref="M630">IFERROR(INDEX(Design!J$1:J$680,_Formatting!$J547),"")</f>
        <v/>
      </c>
      <c r="N630" s="467" t="str" cm="1">
        <f t="array" ref="N630">IFERROR(INDEX(Design!K$1:K$680,_Formatting!$J547),"")</f>
        <v/>
      </c>
      <c r="O630" s="467" t="str" cm="1">
        <f t="array" ref="O630">IFERROR(INDEX(Design!L$1:L$680,_Formatting!$J547),"")</f>
        <v/>
      </c>
      <c r="P630" s="467" t="str" cm="1">
        <f t="array" ref="P630">IFERROR(INDEX(Design!Q$1:Q$680,_Formatting!$J547),"")</f>
        <v/>
      </c>
    </row>
    <row r="631" spans="3:16" x14ac:dyDescent="0.25">
      <c r="C631" s="467" t="str" cm="1">
        <f t="array" ref="C631">IFERROR(INDEX(Design!B$1:B$680,_Formatting!$J548),"")</f>
        <v/>
      </c>
      <c r="D631" s="467" t="str" cm="1">
        <f t="array" ref="D631">IFERROR(INDEX(Design!C$1:C$680,_Formatting!$J548),"")</f>
        <v/>
      </c>
      <c r="E631" s="467" t="str" cm="1">
        <f t="array" ref="E631">IFERROR(INDEX(Design!D$1:D$680,_Formatting!$J548),"")</f>
        <v/>
      </c>
      <c r="F631" s="467"/>
      <c r="G631" s="482" t="str" cm="1">
        <f t="array" ref="G631">IFERROR(INDEX(Design!E$1:E$680,_Formatting!$J548),"")</f>
        <v/>
      </c>
      <c r="H631" s="467"/>
      <c r="I631" s="467" t="str" cm="1">
        <f t="array" ref="I631">IFERROR(INDEX(Design!F$1:F$680,_Formatting!$J548),"")</f>
        <v/>
      </c>
      <c r="J631" s="467" t="str" cm="1">
        <f t="array" ref="J631">IFERROR(INDEX(Design!G$1:G$680,_Formatting!$J548),"")</f>
        <v/>
      </c>
      <c r="K631" s="483" t="str" cm="1">
        <f t="array" ref="K631">IFERROR(INDEX(Design!H$1:H$680,_Formatting!$J548),"")</f>
        <v/>
      </c>
      <c r="L631" s="467" t="str" cm="1">
        <f t="array" ref="L631">IFERROR(INDEX(Design!I$1:I$680,_Formatting!$J548),"")</f>
        <v/>
      </c>
      <c r="M631" s="467" t="str" cm="1">
        <f t="array" ref="M631">IFERROR(INDEX(Design!J$1:J$680,_Formatting!$J548),"")</f>
        <v/>
      </c>
      <c r="N631" s="467" t="str" cm="1">
        <f t="array" ref="N631">IFERROR(INDEX(Design!K$1:K$680,_Formatting!$J548),"")</f>
        <v/>
      </c>
      <c r="O631" s="467" t="str" cm="1">
        <f t="array" ref="O631">IFERROR(INDEX(Design!L$1:L$680,_Formatting!$J548),"")</f>
        <v/>
      </c>
      <c r="P631" s="467" t="str" cm="1">
        <f t="array" ref="P631">IFERROR(INDEX(Design!Q$1:Q$680,_Formatting!$J548),"")</f>
        <v/>
      </c>
    </row>
    <row r="632" spans="3:16" x14ac:dyDescent="0.25">
      <c r="C632" s="467" t="str" cm="1">
        <f t="array" ref="C632">IFERROR(INDEX(Design!B$1:B$680,_Formatting!$J549),"")</f>
        <v/>
      </c>
      <c r="D632" s="467" t="str" cm="1">
        <f t="array" ref="D632">IFERROR(INDEX(Design!C$1:C$680,_Formatting!$J549),"")</f>
        <v/>
      </c>
      <c r="E632" s="467" t="str" cm="1">
        <f t="array" ref="E632">IFERROR(INDEX(Design!D$1:D$680,_Formatting!$J549),"")</f>
        <v/>
      </c>
      <c r="F632" s="467"/>
      <c r="G632" s="482" t="str" cm="1">
        <f t="array" ref="G632">IFERROR(INDEX(Design!E$1:E$680,_Formatting!$J549),"")</f>
        <v/>
      </c>
      <c r="H632" s="467"/>
      <c r="I632" s="467" t="str" cm="1">
        <f t="array" ref="I632">IFERROR(INDEX(Design!F$1:F$680,_Formatting!$J549),"")</f>
        <v/>
      </c>
      <c r="J632" s="467" t="str" cm="1">
        <f t="array" ref="J632">IFERROR(INDEX(Design!G$1:G$680,_Formatting!$J549),"")</f>
        <v/>
      </c>
      <c r="K632" s="483" t="str" cm="1">
        <f t="array" ref="K632">IFERROR(INDEX(Design!H$1:H$680,_Formatting!$J549),"")</f>
        <v/>
      </c>
      <c r="L632" s="467" t="str" cm="1">
        <f t="array" ref="L632">IFERROR(INDEX(Design!I$1:I$680,_Formatting!$J549),"")</f>
        <v/>
      </c>
      <c r="M632" s="467" t="str" cm="1">
        <f t="array" ref="M632">IFERROR(INDEX(Design!J$1:J$680,_Formatting!$J549),"")</f>
        <v/>
      </c>
      <c r="N632" s="467" t="str" cm="1">
        <f t="array" ref="N632">IFERROR(INDEX(Design!K$1:K$680,_Formatting!$J549),"")</f>
        <v/>
      </c>
      <c r="O632" s="467" t="str" cm="1">
        <f t="array" ref="O632">IFERROR(INDEX(Design!L$1:L$680,_Formatting!$J549),"")</f>
        <v/>
      </c>
      <c r="P632" s="467" t="str" cm="1">
        <f t="array" ref="P632">IFERROR(INDEX(Design!Q$1:Q$680,_Formatting!$J549),"")</f>
        <v/>
      </c>
    </row>
    <row r="633" spans="3:16" x14ac:dyDescent="0.25">
      <c r="C633" s="467" t="str" cm="1">
        <f t="array" ref="C633">IFERROR(INDEX(Design!B$1:B$680,_Formatting!$J550),"")</f>
        <v/>
      </c>
      <c r="D633" s="467" t="str" cm="1">
        <f t="array" ref="D633">IFERROR(INDEX(Design!C$1:C$680,_Formatting!$J550),"")</f>
        <v/>
      </c>
      <c r="E633" s="467" t="str" cm="1">
        <f t="array" ref="E633">IFERROR(INDEX(Design!D$1:D$680,_Formatting!$J550),"")</f>
        <v/>
      </c>
      <c r="F633" s="467"/>
      <c r="G633" s="482" t="str" cm="1">
        <f t="array" ref="G633">IFERROR(INDEX(Design!E$1:E$680,_Formatting!$J550),"")</f>
        <v/>
      </c>
      <c r="H633" s="467"/>
      <c r="I633" s="467" t="str" cm="1">
        <f t="array" ref="I633">IFERROR(INDEX(Design!F$1:F$680,_Formatting!$J550),"")</f>
        <v/>
      </c>
      <c r="J633" s="467" t="str" cm="1">
        <f t="array" ref="J633">IFERROR(INDEX(Design!G$1:G$680,_Formatting!$J550),"")</f>
        <v/>
      </c>
      <c r="K633" s="483" t="str" cm="1">
        <f t="array" ref="K633">IFERROR(INDEX(Design!H$1:H$680,_Formatting!$J550),"")</f>
        <v/>
      </c>
      <c r="L633" s="467" t="str" cm="1">
        <f t="array" ref="L633">IFERROR(INDEX(Design!I$1:I$680,_Formatting!$J550),"")</f>
        <v/>
      </c>
      <c r="M633" s="467" t="str" cm="1">
        <f t="array" ref="M633">IFERROR(INDEX(Design!J$1:J$680,_Formatting!$J550),"")</f>
        <v/>
      </c>
      <c r="N633" s="467" t="str" cm="1">
        <f t="array" ref="N633">IFERROR(INDEX(Design!K$1:K$680,_Formatting!$J550),"")</f>
        <v/>
      </c>
      <c r="O633" s="467" t="str" cm="1">
        <f t="array" ref="O633">IFERROR(INDEX(Design!L$1:L$680,_Formatting!$J550),"")</f>
        <v/>
      </c>
      <c r="P633" s="467" t="str" cm="1">
        <f t="array" ref="P633">IFERROR(INDEX(Design!Q$1:Q$680,_Formatting!$J550),"")</f>
        <v/>
      </c>
    </row>
    <row r="634" spans="3:16" x14ac:dyDescent="0.25">
      <c r="C634" s="467" t="str" cm="1">
        <f t="array" ref="C634">IFERROR(INDEX(Design!B$1:B$680,_Formatting!$J551),"")</f>
        <v/>
      </c>
      <c r="D634" s="467" t="str" cm="1">
        <f t="array" ref="D634">IFERROR(INDEX(Design!C$1:C$680,_Formatting!$J551),"")</f>
        <v/>
      </c>
      <c r="E634" s="467" t="str" cm="1">
        <f t="array" ref="E634">IFERROR(INDEX(Design!D$1:D$680,_Formatting!$J551),"")</f>
        <v/>
      </c>
      <c r="F634" s="467"/>
      <c r="G634" s="482" t="str" cm="1">
        <f t="array" ref="G634">IFERROR(INDEX(Design!E$1:E$680,_Formatting!$J551),"")</f>
        <v/>
      </c>
      <c r="H634" s="467"/>
      <c r="I634" s="467" t="str" cm="1">
        <f t="array" ref="I634">IFERROR(INDEX(Design!F$1:F$680,_Formatting!$J551),"")</f>
        <v/>
      </c>
      <c r="J634" s="467" t="str" cm="1">
        <f t="array" ref="J634">IFERROR(INDEX(Design!G$1:G$680,_Formatting!$J551),"")</f>
        <v/>
      </c>
      <c r="K634" s="483" t="str" cm="1">
        <f t="array" ref="K634">IFERROR(INDEX(Design!H$1:H$680,_Formatting!$J551),"")</f>
        <v/>
      </c>
      <c r="L634" s="467" t="str" cm="1">
        <f t="array" ref="L634">IFERROR(INDEX(Design!I$1:I$680,_Formatting!$J551),"")</f>
        <v/>
      </c>
      <c r="M634" s="467" t="str" cm="1">
        <f t="array" ref="M634">IFERROR(INDEX(Design!J$1:J$680,_Formatting!$J551),"")</f>
        <v/>
      </c>
      <c r="N634" s="467" t="str" cm="1">
        <f t="array" ref="N634">IFERROR(INDEX(Design!K$1:K$680,_Formatting!$J551),"")</f>
        <v/>
      </c>
      <c r="O634" s="467" t="str" cm="1">
        <f t="array" ref="O634">IFERROR(INDEX(Design!L$1:L$680,_Formatting!$J551),"")</f>
        <v/>
      </c>
      <c r="P634" s="467" t="str" cm="1">
        <f t="array" ref="P634">IFERROR(INDEX(Design!Q$1:Q$680,_Formatting!$J551),"")</f>
        <v/>
      </c>
    </row>
    <row r="635" spans="3:16" x14ac:dyDescent="0.25">
      <c r="C635" s="467" t="str" cm="1">
        <f t="array" ref="C635">IFERROR(INDEX(Design!B$1:B$680,_Formatting!$J552),"")</f>
        <v/>
      </c>
      <c r="D635" s="467" t="str" cm="1">
        <f t="array" ref="D635">IFERROR(INDEX(Design!C$1:C$680,_Formatting!$J552),"")</f>
        <v/>
      </c>
      <c r="E635" s="467" t="str" cm="1">
        <f t="array" ref="E635">IFERROR(INDEX(Design!D$1:D$680,_Formatting!$J552),"")</f>
        <v/>
      </c>
      <c r="F635" s="467"/>
      <c r="G635" s="482" t="str" cm="1">
        <f t="array" ref="G635">IFERROR(INDEX(Design!E$1:E$680,_Formatting!$J552),"")</f>
        <v/>
      </c>
      <c r="H635" s="467"/>
      <c r="I635" s="467" t="str" cm="1">
        <f t="array" ref="I635">IFERROR(INDEX(Design!F$1:F$680,_Formatting!$J552),"")</f>
        <v/>
      </c>
      <c r="J635" s="467" t="str" cm="1">
        <f t="array" ref="J635">IFERROR(INDEX(Design!G$1:G$680,_Formatting!$J552),"")</f>
        <v/>
      </c>
      <c r="K635" s="483" t="str" cm="1">
        <f t="array" ref="K635">IFERROR(INDEX(Design!H$1:H$680,_Formatting!$J552),"")</f>
        <v/>
      </c>
      <c r="L635" s="467" t="str" cm="1">
        <f t="array" ref="L635">IFERROR(INDEX(Design!I$1:I$680,_Formatting!$J552),"")</f>
        <v/>
      </c>
      <c r="M635" s="467" t="str" cm="1">
        <f t="array" ref="M635">IFERROR(INDEX(Design!J$1:J$680,_Formatting!$J552),"")</f>
        <v/>
      </c>
      <c r="N635" s="467" t="str" cm="1">
        <f t="array" ref="N635">IFERROR(INDEX(Design!K$1:K$680,_Formatting!$J552),"")</f>
        <v/>
      </c>
      <c r="O635" s="467" t="str" cm="1">
        <f t="array" ref="O635">IFERROR(INDEX(Design!L$1:L$680,_Formatting!$J552),"")</f>
        <v/>
      </c>
      <c r="P635" s="467" t="str" cm="1">
        <f t="array" ref="P635">IFERROR(INDEX(Design!Q$1:Q$680,_Formatting!$J552),"")</f>
        <v/>
      </c>
    </row>
    <row r="636" spans="3:16" x14ac:dyDescent="0.25">
      <c r="C636" s="467" t="str" cm="1">
        <f t="array" ref="C636">IFERROR(INDEX(Design!B$1:B$680,_Formatting!$J553),"")</f>
        <v/>
      </c>
      <c r="D636" s="467" t="str" cm="1">
        <f t="array" ref="D636">IFERROR(INDEX(Design!C$1:C$680,_Formatting!$J553),"")</f>
        <v/>
      </c>
      <c r="E636" s="467" t="str" cm="1">
        <f t="array" ref="E636">IFERROR(INDEX(Design!D$1:D$680,_Formatting!$J553),"")</f>
        <v/>
      </c>
      <c r="F636" s="467"/>
      <c r="G636" s="482" t="str" cm="1">
        <f t="array" ref="G636">IFERROR(INDEX(Design!E$1:E$680,_Formatting!$J553),"")</f>
        <v/>
      </c>
      <c r="H636" s="467"/>
      <c r="I636" s="467" t="str" cm="1">
        <f t="array" ref="I636">IFERROR(INDEX(Design!F$1:F$680,_Formatting!$J553),"")</f>
        <v/>
      </c>
      <c r="J636" s="467" t="str" cm="1">
        <f t="array" ref="J636">IFERROR(INDEX(Design!G$1:G$680,_Formatting!$J553),"")</f>
        <v/>
      </c>
      <c r="K636" s="483" t="str" cm="1">
        <f t="array" ref="K636">IFERROR(INDEX(Design!H$1:H$680,_Formatting!$J553),"")</f>
        <v/>
      </c>
      <c r="L636" s="467" t="str" cm="1">
        <f t="array" ref="L636">IFERROR(INDEX(Design!I$1:I$680,_Formatting!$J553),"")</f>
        <v/>
      </c>
      <c r="M636" s="467" t="str" cm="1">
        <f t="array" ref="M636">IFERROR(INDEX(Design!J$1:J$680,_Formatting!$J553),"")</f>
        <v/>
      </c>
      <c r="N636" s="467" t="str" cm="1">
        <f t="array" ref="N636">IFERROR(INDEX(Design!K$1:K$680,_Formatting!$J553),"")</f>
        <v/>
      </c>
      <c r="O636" s="467" t="str" cm="1">
        <f t="array" ref="O636">IFERROR(INDEX(Design!L$1:L$680,_Formatting!$J553),"")</f>
        <v/>
      </c>
      <c r="P636" s="467" t="str" cm="1">
        <f t="array" ref="P636">IFERROR(INDEX(Design!Q$1:Q$680,_Formatting!$J553),"")</f>
        <v/>
      </c>
    </row>
    <row r="637" spans="3:16" x14ac:dyDescent="0.25">
      <c r="C637" s="467" t="str" cm="1">
        <f t="array" ref="C637">IFERROR(INDEX(Design!B$1:B$680,_Formatting!$J554),"")</f>
        <v/>
      </c>
      <c r="D637" s="467" t="str" cm="1">
        <f t="array" ref="D637">IFERROR(INDEX(Design!C$1:C$680,_Formatting!$J554),"")</f>
        <v/>
      </c>
      <c r="E637" s="467" t="str" cm="1">
        <f t="array" ref="E637">IFERROR(INDEX(Design!D$1:D$680,_Formatting!$J554),"")</f>
        <v/>
      </c>
      <c r="F637" s="467"/>
      <c r="G637" s="482" t="str" cm="1">
        <f t="array" ref="G637">IFERROR(INDEX(Design!E$1:E$680,_Formatting!$J554),"")</f>
        <v/>
      </c>
      <c r="H637" s="467"/>
      <c r="I637" s="467" t="str" cm="1">
        <f t="array" ref="I637">IFERROR(INDEX(Design!F$1:F$680,_Formatting!$J554),"")</f>
        <v/>
      </c>
      <c r="J637" s="467" t="str" cm="1">
        <f t="array" ref="J637">IFERROR(INDEX(Design!G$1:G$680,_Formatting!$J554),"")</f>
        <v/>
      </c>
      <c r="K637" s="483" t="str" cm="1">
        <f t="array" ref="K637">IFERROR(INDEX(Design!H$1:H$680,_Formatting!$J554),"")</f>
        <v/>
      </c>
      <c r="L637" s="467" t="str" cm="1">
        <f t="array" ref="L637">IFERROR(INDEX(Design!I$1:I$680,_Formatting!$J554),"")</f>
        <v/>
      </c>
      <c r="M637" s="467" t="str" cm="1">
        <f t="array" ref="M637">IFERROR(INDEX(Design!J$1:J$680,_Formatting!$J554),"")</f>
        <v/>
      </c>
      <c r="N637" s="467" t="str" cm="1">
        <f t="array" ref="N637">IFERROR(INDEX(Design!K$1:K$680,_Formatting!$J554),"")</f>
        <v/>
      </c>
      <c r="O637" s="467" t="str" cm="1">
        <f t="array" ref="O637">IFERROR(INDEX(Design!L$1:L$680,_Formatting!$J554),"")</f>
        <v/>
      </c>
      <c r="P637" s="467" t="str" cm="1">
        <f t="array" ref="P637">IFERROR(INDEX(Design!Q$1:Q$680,_Formatting!$J554),"")</f>
        <v/>
      </c>
    </row>
    <row r="638" spans="3:16" x14ac:dyDescent="0.25">
      <c r="C638" s="467" t="str" cm="1">
        <f t="array" ref="C638">IFERROR(INDEX(Design!B$1:B$680,_Formatting!$J555),"")</f>
        <v/>
      </c>
      <c r="D638" s="467" t="str" cm="1">
        <f t="array" ref="D638">IFERROR(INDEX(Design!C$1:C$680,_Formatting!$J555),"")</f>
        <v/>
      </c>
      <c r="E638" s="467" t="str" cm="1">
        <f t="array" ref="E638">IFERROR(INDEX(Design!D$1:D$680,_Formatting!$J555),"")</f>
        <v/>
      </c>
      <c r="F638" s="467"/>
      <c r="G638" s="482" t="str" cm="1">
        <f t="array" ref="G638">IFERROR(INDEX(Design!E$1:E$680,_Formatting!$J555),"")</f>
        <v/>
      </c>
      <c r="H638" s="467"/>
      <c r="I638" s="467" t="str" cm="1">
        <f t="array" ref="I638">IFERROR(INDEX(Design!F$1:F$680,_Formatting!$J555),"")</f>
        <v/>
      </c>
      <c r="J638" s="467" t="str" cm="1">
        <f t="array" ref="J638">IFERROR(INDEX(Design!G$1:G$680,_Formatting!$J555),"")</f>
        <v/>
      </c>
      <c r="K638" s="483" t="str" cm="1">
        <f t="array" ref="K638">IFERROR(INDEX(Design!H$1:H$680,_Formatting!$J555),"")</f>
        <v/>
      </c>
      <c r="L638" s="467" t="str" cm="1">
        <f t="array" ref="L638">IFERROR(INDEX(Design!I$1:I$680,_Formatting!$J555),"")</f>
        <v/>
      </c>
      <c r="M638" s="467" t="str" cm="1">
        <f t="array" ref="M638">IFERROR(INDEX(Design!J$1:J$680,_Formatting!$J555),"")</f>
        <v/>
      </c>
      <c r="N638" s="467" t="str" cm="1">
        <f t="array" ref="N638">IFERROR(INDEX(Design!K$1:K$680,_Formatting!$J555),"")</f>
        <v/>
      </c>
      <c r="O638" s="467" t="str" cm="1">
        <f t="array" ref="O638">IFERROR(INDEX(Design!L$1:L$680,_Formatting!$J555),"")</f>
        <v/>
      </c>
      <c r="P638" s="467" t="str" cm="1">
        <f t="array" ref="P638">IFERROR(INDEX(Design!Q$1:Q$680,_Formatting!$J555),"")</f>
        <v/>
      </c>
    </row>
    <row r="639" spans="3:16" x14ac:dyDescent="0.25">
      <c r="C639" s="467" t="str" cm="1">
        <f t="array" ref="C639">IFERROR(INDEX(Design!B$1:B$680,_Formatting!$J556),"")</f>
        <v/>
      </c>
      <c r="D639" s="467" t="str" cm="1">
        <f t="array" ref="D639">IFERROR(INDEX(Design!C$1:C$680,_Formatting!$J556),"")</f>
        <v/>
      </c>
      <c r="E639" s="467" t="str" cm="1">
        <f t="array" ref="E639">IFERROR(INDEX(Design!D$1:D$680,_Formatting!$J556),"")</f>
        <v/>
      </c>
      <c r="F639" s="467"/>
      <c r="G639" s="482" t="str" cm="1">
        <f t="array" ref="G639">IFERROR(INDEX(Design!E$1:E$680,_Formatting!$J556),"")</f>
        <v/>
      </c>
      <c r="H639" s="467"/>
      <c r="I639" s="467" t="str" cm="1">
        <f t="array" ref="I639">IFERROR(INDEX(Design!F$1:F$680,_Formatting!$J556),"")</f>
        <v/>
      </c>
      <c r="J639" s="467" t="str" cm="1">
        <f t="array" ref="J639">IFERROR(INDEX(Design!G$1:G$680,_Formatting!$J556),"")</f>
        <v/>
      </c>
      <c r="K639" s="483" t="str" cm="1">
        <f t="array" ref="K639">IFERROR(INDEX(Design!H$1:H$680,_Formatting!$J556),"")</f>
        <v/>
      </c>
      <c r="L639" s="467" t="str" cm="1">
        <f t="array" ref="L639">IFERROR(INDEX(Design!I$1:I$680,_Formatting!$J556),"")</f>
        <v/>
      </c>
      <c r="M639" s="467" t="str" cm="1">
        <f t="array" ref="M639">IFERROR(INDEX(Design!J$1:J$680,_Formatting!$J556),"")</f>
        <v/>
      </c>
      <c r="N639" s="467" t="str" cm="1">
        <f t="array" ref="N639">IFERROR(INDEX(Design!K$1:K$680,_Formatting!$J556),"")</f>
        <v/>
      </c>
      <c r="O639" s="467" t="str" cm="1">
        <f t="array" ref="O639">IFERROR(INDEX(Design!L$1:L$680,_Formatting!$J556),"")</f>
        <v/>
      </c>
      <c r="P639" s="467" t="str" cm="1">
        <f t="array" ref="P639">IFERROR(INDEX(Design!Q$1:Q$680,_Formatting!$J556),"")</f>
        <v/>
      </c>
    </row>
    <row r="640" spans="3:16" x14ac:dyDescent="0.25">
      <c r="C640" s="467" t="str" cm="1">
        <f t="array" ref="C640">IFERROR(INDEX(Design!B$1:B$680,_Formatting!$J557),"")</f>
        <v/>
      </c>
      <c r="D640" s="467" t="str" cm="1">
        <f t="array" ref="D640">IFERROR(INDEX(Design!C$1:C$680,_Formatting!$J557),"")</f>
        <v/>
      </c>
      <c r="E640" s="467" t="str" cm="1">
        <f t="array" ref="E640">IFERROR(INDEX(Design!D$1:D$680,_Formatting!$J557),"")</f>
        <v/>
      </c>
      <c r="F640" s="467"/>
      <c r="G640" s="482" t="str" cm="1">
        <f t="array" ref="G640">IFERROR(INDEX(Design!E$1:E$680,_Formatting!$J557),"")</f>
        <v/>
      </c>
      <c r="H640" s="467"/>
      <c r="I640" s="467" t="str" cm="1">
        <f t="array" ref="I640">IFERROR(INDEX(Design!F$1:F$680,_Formatting!$J557),"")</f>
        <v/>
      </c>
      <c r="J640" s="467" t="str" cm="1">
        <f t="array" ref="J640">IFERROR(INDEX(Design!G$1:G$680,_Formatting!$J557),"")</f>
        <v/>
      </c>
      <c r="K640" s="483" t="str" cm="1">
        <f t="array" ref="K640">IFERROR(INDEX(Design!H$1:H$680,_Formatting!$J557),"")</f>
        <v/>
      </c>
      <c r="L640" s="467" t="str" cm="1">
        <f t="array" ref="L640">IFERROR(INDEX(Design!I$1:I$680,_Formatting!$J557),"")</f>
        <v/>
      </c>
      <c r="M640" s="467" t="str" cm="1">
        <f t="array" ref="M640">IFERROR(INDEX(Design!J$1:J$680,_Formatting!$J557),"")</f>
        <v/>
      </c>
      <c r="N640" s="467" t="str" cm="1">
        <f t="array" ref="N640">IFERROR(INDEX(Design!K$1:K$680,_Formatting!$J557),"")</f>
        <v/>
      </c>
      <c r="O640" s="467" t="str" cm="1">
        <f t="array" ref="O640">IFERROR(INDEX(Design!L$1:L$680,_Formatting!$J557),"")</f>
        <v/>
      </c>
      <c r="P640" s="467" t="str" cm="1">
        <f t="array" ref="P640">IFERROR(INDEX(Design!Q$1:Q$680,_Formatting!$J557),"")</f>
        <v/>
      </c>
    </row>
    <row r="641" spans="3:16" x14ac:dyDescent="0.25">
      <c r="C641" s="467" t="str" cm="1">
        <f t="array" ref="C641">IFERROR(INDEX(Design!B$1:B$680,_Formatting!$J558),"")</f>
        <v/>
      </c>
      <c r="D641" s="467" t="str" cm="1">
        <f t="array" ref="D641">IFERROR(INDEX(Design!C$1:C$680,_Formatting!$J558),"")</f>
        <v/>
      </c>
      <c r="E641" s="467" t="str" cm="1">
        <f t="array" ref="E641">IFERROR(INDEX(Design!D$1:D$680,_Formatting!$J558),"")</f>
        <v/>
      </c>
      <c r="F641" s="467"/>
      <c r="G641" s="482" t="str" cm="1">
        <f t="array" ref="G641">IFERROR(INDEX(Design!E$1:E$680,_Formatting!$J558),"")</f>
        <v/>
      </c>
      <c r="H641" s="467"/>
      <c r="I641" s="467" t="str" cm="1">
        <f t="array" ref="I641">IFERROR(INDEX(Design!F$1:F$680,_Formatting!$J558),"")</f>
        <v/>
      </c>
      <c r="J641" s="467" t="str" cm="1">
        <f t="array" ref="J641">IFERROR(INDEX(Design!G$1:G$680,_Formatting!$J558),"")</f>
        <v/>
      </c>
      <c r="K641" s="483" t="str" cm="1">
        <f t="array" ref="K641">IFERROR(INDEX(Design!H$1:H$680,_Formatting!$J558),"")</f>
        <v/>
      </c>
      <c r="L641" s="467" t="str" cm="1">
        <f t="array" ref="L641">IFERROR(INDEX(Design!I$1:I$680,_Formatting!$J558),"")</f>
        <v/>
      </c>
      <c r="M641" s="467" t="str" cm="1">
        <f t="array" ref="M641">IFERROR(INDEX(Design!J$1:J$680,_Formatting!$J558),"")</f>
        <v/>
      </c>
      <c r="N641" s="467" t="str" cm="1">
        <f t="array" ref="N641">IFERROR(INDEX(Design!K$1:K$680,_Formatting!$J558),"")</f>
        <v/>
      </c>
      <c r="O641" s="467" t="str" cm="1">
        <f t="array" ref="O641">IFERROR(INDEX(Design!L$1:L$680,_Formatting!$J558),"")</f>
        <v/>
      </c>
      <c r="P641" s="467" t="str" cm="1">
        <f t="array" ref="P641">IFERROR(INDEX(Design!Q$1:Q$680,_Formatting!$J558),"")</f>
        <v/>
      </c>
    </row>
    <row r="642" spans="3:16" x14ac:dyDescent="0.25">
      <c r="C642" s="467" t="str" cm="1">
        <f t="array" ref="C642">IFERROR(INDEX(Design!B$1:B$680,_Formatting!$J559),"")</f>
        <v/>
      </c>
      <c r="D642" s="467" t="str" cm="1">
        <f t="array" ref="D642">IFERROR(INDEX(Design!C$1:C$680,_Formatting!$J559),"")</f>
        <v/>
      </c>
      <c r="E642" s="467" t="str" cm="1">
        <f t="array" ref="E642">IFERROR(INDEX(Design!D$1:D$680,_Formatting!$J559),"")</f>
        <v/>
      </c>
      <c r="F642" s="467"/>
      <c r="G642" s="482" t="str" cm="1">
        <f t="array" ref="G642">IFERROR(INDEX(Design!E$1:E$680,_Formatting!$J559),"")</f>
        <v/>
      </c>
      <c r="H642" s="467"/>
      <c r="I642" s="467" t="str" cm="1">
        <f t="array" ref="I642">IFERROR(INDEX(Design!F$1:F$680,_Formatting!$J559),"")</f>
        <v/>
      </c>
      <c r="J642" s="467" t="str" cm="1">
        <f t="array" ref="J642">IFERROR(INDEX(Design!G$1:G$680,_Formatting!$J559),"")</f>
        <v/>
      </c>
      <c r="K642" s="483" t="str" cm="1">
        <f t="array" ref="K642">IFERROR(INDEX(Design!H$1:H$680,_Formatting!$J559),"")</f>
        <v/>
      </c>
      <c r="L642" s="467" t="str" cm="1">
        <f t="array" ref="L642">IFERROR(INDEX(Design!I$1:I$680,_Formatting!$J559),"")</f>
        <v/>
      </c>
      <c r="M642" s="467" t="str" cm="1">
        <f t="array" ref="M642">IFERROR(INDEX(Design!J$1:J$680,_Formatting!$J559),"")</f>
        <v/>
      </c>
      <c r="N642" s="467" t="str" cm="1">
        <f t="array" ref="N642">IFERROR(INDEX(Design!K$1:K$680,_Formatting!$J559),"")</f>
        <v/>
      </c>
      <c r="O642" s="467" t="str" cm="1">
        <f t="array" ref="O642">IFERROR(INDEX(Design!L$1:L$680,_Formatting!$J559),"")</f>
        <v/>
      </c>
      <c r="P642" s="467" t="str" cm="1">
        <f t="array" ref="P642">IFERROR(INDEX(Design!Q$1:Q$680,_Formatting!$J559),"")</f>
        <v/>
      </c>
    </row>
    <row r="643" spans="3:16" x14ac:dyDescent="0.25">
      <c r="C643" s="467" t="str" cm="1">
        <f t="array" ref="C643">IFERROR(INDEX(Design!B$1:B$680,_Formatting!$J560),"")</f>
        <v/>
      </c>
      <c r="D643" s="467" t="str" cm="1">
        <f t="array" ref="D643">IFERROR(INDEX(Design!C$1:C$680,_Formatting!$J560),"")</f>
        <v/>
      </c>
      <c r="E643" s="467" t="str" cm="1">
        <f t="array" ref="E643">IFERROR(INDEX(Design!D$1:D$680,_Formatting!$J560),"")</f>
        <v/>
      </c>
      <c r="F643" s="467"/>
      <c r="G643" s="482" t="str" cm="1">
        <f t="array" ref="G643">IFERROR(INDEX(Design!E$1:E$680,_Formatting!$J560),"")</f>
        <v/>
      </c>
      <c r="H643" s="467"/>
      <c r="I643" s="467" t="str" cm="1">
        <f t="array" ref="I643">IFERROR(INDEX(Design!F$1:F$680,_Formatting!$J560),"")</f>
        <v/>
      </c>
      <c r="J643" s="467" t="str" cm="1">
        <f t="array" ref="J643">IFERROR(INDEX(Design!G$1:G$680,_Formatting!$J560),"")</f>
        <v/>
      </c>
      <c r="K643" s="483" t="str" cm="1">
        <f t="array" ref="K643">IFERROR(INDEX(Design!H$1:H$680,_Formatting!$J560),"")</f>
        <v/>
      </c>
      <c r="L643" s="467" t="str" cm="1">
        <f t="array" ref="L643">IFERROR(INDEX(Design!I$1:I$680,_Formatting!$J560),"")</f>
        <v/>
      </c>
      <c r="M643" s="467" t="str" cm="1">
        <f t="array" ref="M643">IFERROR(INDEX(Design!J$1:J$680,_Formatting!$J560),"")</f>
        <v/>
      </c>
      <c r="N643" s="467" t="str" cm="1">
        <f t="array" ref="N643">IFERROR(INDEX(Design!K$1:K$680,_Formatting!$J560),"")</f>
        <v/>
      </c>
      <c r="O643" s="467" t="str" cm="1">
        <f t="array" ref="O643">IFERROR(INDEX(Design!L$1:L$680,_Formatting!$J560),"")</f>
        <v/>
      </c>
      <c r="P643" s="467" t="str" cm="1">
        <f t="array" ref="P643">IFERROR(INDEX(Design!Q$1:Q$680,_Formatting!$J560),"")</f>
        <v/>
      </c>
    </row>
    <row r="644" spans="3:16" x14ac:dyDescent="0.25">
      <c r="C644" s="467" t="str" cm="1">
        <f t="array" ref="C644">IFERROR(INDEX(Design!B$1:B$680,_Formatting!$J561),"")</f>
        <v/>
      </c>
      <c r="D644" s="467" t="str" cm="1">
        <f t="array" ref="D644">IFERROR(INDEX(Design!C$1:C$680,_Formatting!$J561),"")</f>
        <v/>
      </c>
      <c r="E644" s="467" t="str" cm="1">
        <f t="array" ref="E644">IFERROR(INDEX(Design!D$1:D$680,_Formatting!$J561),"")</f>
        <v/>
      </c>
      <c r="F644" s="467"/>
      <c r="G644" s="482" t="str" cm="1">
        <f t="array" ref="G644">IFERROR(INDEX(Design!E$1:E$680,_Formatting!$J561),"")</f>
        <v/>
      </c>
      <c r="H644" s="467"/>
      <c r="I644" s="467" t="str" cm="1">
        <f t="array" ref="I644">IFERROR(INDEX(Design!F$1:F$680,_Formatting!$J561),"")</f>
        <v/>
      </c>
      <c r="J644" s="467" t="str" cm="1">
        <f t="array" ref="J644">IFERROR(INDEX(Design!G$1:G$680,_Formatting!$J561),"")</f>
        <v/>
      </c>
      <c r="K644" s="483" t="str" cm="1">
        <f t="array" ref="K644">IFERROR(INDEX(Design!H$1:H$680,_Formatting!$J561),"")</f>
        <v/>
      </c>
      <c r="L644" s="467" t="str" cm="1">
        <f t="array" ref="L644">IFERROR(INDEX(Design!I$1:I$680,_Formatting!$J561),"")</f>
        <v/>
      </c>
      <c r="M644" s="467" t="str" cm="1">
        <f t="array" ref="M644">IFERROR(INDEX(Design!J$1:J$680,_Formatting!$J561),"")</f>
        <v/>
      </c>
      <c r="N644" s="467" t="str" cm="1">
        <f t="array" ref="N644">IFERROR(INDEX(Design!K$1:K$680,_Formatting!$J561),"")</f>
        <v/>
      </c>
      <c r="O644" s="467" t="str" cm="1">
        <f t="array" ref="O644">IFERROR(INDEX(Design!L$1:L$680,_Formatting!$J561),"")</f>
        <v/>
      </c>
      <c r="P644" s="467" t="str" cm="1">
        <f t="array" ref="P644">IFERROR(INDEX(Design!Q$1:Q$680,_Formatting!$J561),"")</f>
        <v/>
      </c>
    </row>
    <row r="645" spans="3:16" x14ac:dyDescent="0.25">
      <c r="C645" s="467" t="str" cm="1">
        <f t="array" ref="C645">IFERROR(INDEX(Design!B$1:B$680,_Formatting!$J562),"")</f>
        <v/>
      </c>
      <c r="D645" s="467" t="str" cm="1">
        <f t="array" ref="D645">IFERROR(INDEX(Design!C$1:C$680,_Formatting!$J562),"")</f>
        <v/>
      </c>
      <c r="E645" s="467" t="str" cm="1">
        <f t="array" ref="E645">IFERROR(INDEX(Design!D$1:D$680,_Formatting!$J562),"")</f>
        <v/>
      </c>
      <c r="F645" s="467"/>
      <c r="G645" s="482" t="str" cm="1">
        <f t="array" ref="G645">IFERROR(INDEX(Design!E$1:E$680,_Formatting!$J562),"")</f>
        <v/>
      </c>
      <c r="H645" s="467"/>
      <c r="I645" s="467" t="str" cm="1">
        <f t="array" ref="I645">IFERROR(INDEX(Design!F$1:F$680,_Formatting!$J562),"")</f>
        <v/>
      </c>
      <c r="J645" s="467" t="str" cm="1">
        <f t="array" ref="J645">IFERROR(INDEX(Design!G$1:G$680,_Formatting!$J562),"")</f>
        <v/>
      </c>
      <c r="K645" s="483" t="str" cm="1">
        <f t="array" ref="K645">IFERROR(INDEX(Design!H$1:H$680,_Formatting!$J562),"")</f>
        <v/>
      </c>
      <c r="L645" s="467" t="str" cm="1">
        <f t="array" ref="L645">IFERROR(INDEX(Design!I$1:I$680,_Formatting!$J562),"")</f>
        <v/>
      </c>
      <c r="M645" s="467" t="str" cm="1">
        <f t="array" ref="M645">IFERROR(INDEX(Design!J$1:J$680,_Formatting!$J562),"")</f>
        <v/>
      </c>
      <c r="N645" s="467" t="str" cm="1">
        <f t="array" ref="N645">IFERROR(INDEX(Design!K$1:K$680,_Formatting!$J562),"")</f>
        <v/>
      </c>
      <c r="O645" s="467" t="str" cm="1">
        <f t="array" ref="O645">IFERROR(INDEX(Design!L$1:L$680,_Formatting!$J562),"")</f>
        <v/>
      </c>
      <c r="P645" s="467" t="str" cm="1">
        <f t="array" ref="P645">IFERROR(INDEX(Design!Q$1:Q$680,_Formatting!$J562),"")</f>
        <v/>
      </c>
    </row>
    <row r="646" spans="3:16" x14ac:dyDescent="0.25">
      <c r="C646" s="467" t="str" cm="1">
        <f t="array" ref="C646">IFERROR(INDEX(Design!B$1:B$680,_Formatting!$J563),"")</f>
        <v/>
      </c>
      <c r="D646" s="467" t="str" cm="1">
        <f t="array" ref="D646">IFERROR(INDEX(Design!C$1:C$680,_Formatting!$J563),"")</f>
        <v/>
      </c>
      <c r="E646" s="467" t="str" cm="1">
        <f t="array" ref="E646">IFERROR(INDEX(Design!D$1:D$680,_Formatting!$J563),"")</f>
        <v/>
      </c>
      <c r="F646" s="467"/>
      <c r="G646" s="482" t="str" cm="1">
        <f t="array" ref="G646">IFERROR(INDEX(Design!E$1:E$680,_Formatting!$J563),"")</f>
        <v/>
      </c>
      <c r="H646" s="467"/>
      <c r="I646" s="467" t="str" cm="1">
        <f t="array" ref="I646">IFERROR(INDEX(Design!F$1:F$680,_Formatting!$J563),"")</f>
        <v/>
      </c>
      <c r="J646" s="467" t="str" cm="1">
        <f t="array" ref="J646">IFERROR(INDEX(Design!G$1:G$680,_Formatting!$J563),"")</f>
        <v/>
      </c>
      <c r="K646" s="483" t="str" cm="1">
        <f t="array" ref="K646">IFERROR(INDEX(Design!H$1:H$680,_Formatting!$J563),"")</f>
        <v/>
      </c>
      <c r="L646" s="467" t="str" cm="1">
        <f t="array" ref="L646">IFERROR(INDEX(Design!I$1:I$680,_Formatting!$J563),"")</f>
        <v/>
      </c>
      <c r="M646" s="467" t="str" cm="1">
        <f t="array" ref="M646">IFERROR(INDEX(Design!J$1:J$680,_Formatting!$J563),"")</f>
        <v/>
      </c>
      <c r="N646" s="467" t="str" cm="1">
        <f t="array" ref="N646">IFERROR(INDEX(Design!K$1:K$680,_Formatting!$J563),"")</f>
        <v/>
      </c>
      <c r="O646" s="467" t="str" cm="1">
        <f t="array" ref="O646">IFERROR(INDEX(Design!L$1:L$680,_Formatting!$J563),"")</f>
        <v/>
      </c>
      <c r="P646" s="467" t="str" cm="1">
        <f t="array" ref="P646">IFERROR(INDEX(Design!Q$1:Q$680,_Formatting!$J563),"")</f>
        <v/>
      </c>
    </row>
    <row r="647" spans="3:16" x14ac:dyDescent="0.25">
      <c r="C647" s="467" t="str" cm="1">
        <f t="array" ref="C647">IFERROR(INDEX(Design!B$1:B$680,_Formatting!$J564),"")</f>
        <v/>
      </c>
      <c r="D647" s="467" t="str" cm="1">
        <f t="array" ref="D647">IFERROR(INDEX(Design!C$1:C$680,_Formatting!$J564),"")</f>
        <v/>
      </c>
      <c r="E647" s="467" t="str" cm="1">
        <f t="array" ref="E647">IFERROR(INDEX(Design!D$1:D$680,_Formatting!$J564),"")</f>
        <v/>
      </c>
      <c r="F647" s="467"/>
      <c r="G647" s="482" t="str" cm="1">
        <f t="array" ref="G647">IFERROR(INDEX(Design!E$1:E$680,_Formatting!$J564),"")</f>
        <v/>
      </c>
      <c r="H647" s="467"/>
      <c r="I647" s="467" t="str" cm="1">
        <f t="array" ref="I647">IFERROR(INDEX(Design!F$1:F$680,_Formatting!$J564),"")</f>
        <v/>
      </c>
      <c r="J647" s="467" t="str" cm="1">
        <f t="array" ref="J647">IFERROR(INDEX(Design!G$1:G$680,_Formatting!$J564),"")</f>
        <v/>
      </c>
      <c r="K647" s="483" t="str" cm="1">
        <f t="array" ref="K647">IFERROR(INDEX(Design!H$1:H$680,_Formatting!$J564),"")</f>
        <v/>
      </c>
      <c r="L647" s="467" t="str" cm="1">
        <f t="array" ref="L647">IFERROR(INDEX(Design!I$1:I$680,_Formatting!$J564),"")</f>
        <v/>
      </c>
      <c r="M647" s="467" t="str" cm="1">
        <f t="array" ref="M647">IFERROR(INDEX(Design!J$1:J$680,_Formatting!$J564),"")</f>
        <v/>
      </c>
      <c r="N647" s="467" t="str" cm="1">
        <f t="array" ref="N647">IFERROR(INDEX(Design!K$1:K$680,_Formatting!$J564),"")</f>
        <v/>
      </c>
      <c r="O647" s="467" t="str" cm="1">
        <f t="array" ref="O647">IFERROR(INDEX(Design!L$1:L$680,_Formatting!$J564),"")</f>
        <v/>
      </c>
      <c r="P647" s="467" t="str" cm="1">
        <f t="array" ref="P647">IFERROR(INDEX(Design!Q$1:Q$680,_Formatting!$J564),"")</f>
        <v/>
      </c>
    </row>
    <row r="648" spans="3:16" x14ac:dyDescent="0.25">
      <c r="C648" s="467" t="str" cm="1">
        <f t="array" ref="C648">IFERROR(INDEX(Design!B$1:B$680,_Formatting!$J565),"")</f>
        <v/>
      </c>
      <c r="D648" s="467" t="str" cm="1">
        <f t="array" ref="D648">IFERROR(INDEX(Design!C$1:C$680,_Formatting!$J565),"")</f>
        <v/>
      </c>
      <c r="E648" s="467" t="str" cm="1">
        <f t="array" ref="E648">IFERROR(INDEX(Design!D$1:D$680,_Formatting!$J565),"")</f>
        <v/>
      </c>
      <c r="F648" s="467"/>
      <c r="G648" s="482" t="str" cm="1">
        <f t="array" ref="G648">IFERROR(INDEX(Design!E$1:E$680,_Formatting!$J565),"")</f>
        <v/>
      </c>
      <c r="H648" s="467"/>
      <c r="I648" s="467" t="str" cm="1">
        <f t="array" ref="I648">IFERROR(INDEX(Design!F$1:F$680,_Formatting!$J565),"")</f>
        <v/>
      </c>
      <c r="J648" s="467" t="str" cm="1">
        <f t="array" ref="J648">IFERROR(INDEX(Design!G$1:G$680,_Formatting!$J565),"")</f>
        <v/>
      </c>
      <c r="K648" s="483" t="str" cm="1">
        <f t="array" ref="K648">IFERROR(INDEX(Design!H$1:H$680,_Formatting!$J565),"")</f>
        <v/>
      </c>
      <c r="L648" s="467" t="str" cm="1">
        <f t="array" ref="L648">IFERROR(INDEX(Design!I$1:I$680,_Formatting!$J565),"")</f>
        <v/>
      </c>
      <c r="M648" s="467" t="str" cm="1">
        <f t="array" ref="M648">IFERROR(INDEX(Design!J$1:J$680,_Formatting!$J565),"")</f>
        <v/>
      </c>
      <c r="N648" s="467" t="str" cm="1">
        <f t="array" ref="N648">IFERROR(INDEX(Design!K$1:K$680,_Formatting!$J565),"")</f>
        <v/>
      </c>
      <c r="O648" s="467" t="str" cm="1">
        <f t="array" ref="O648">IFERROR(INDEX(Design!L$1:L$680,_Formatting!$J565),"")</f>
        <v/>
      </c>
      <c r="P648" s="467" t="str" cm="1">
        <f t="array" ref="P648">IFERROR(INDEX(Design!Q$1:Q$680,_Formatting!$J565),"")</f>
        <v/>
      </c>
    </row>
    <row r="649" spans="3:16" x14ac:dyDescent="0.25">
      <c r="C649" s="467" t="str" cm="1">
        <f t="array" ref="C649">IFERROR(INDEX(Design!B$1:B$680,_Formatting!$J566),"")</f>
        <v/>
      </c>
      <c r="D649" s="467" t="str" cm="1">
        <f t="array" ref="D649">IFERROR(INDEX(Design!C$1:C$680,_Formatting!$J566),"")</f>
        <v/>
      </c>
      <c r="E649" s="467" t="str" cm="1">
        <f t="array" ref="E649">IFERROR(INDEX(Design!D$1:D$680,_Formatting!$J566),"")</f>
        <v/>
      </c>
      <c r="F649" s="467"/>
      <c r="G649" s="482" t="str" cm="1">
        <f t="array" ref="G649">IFERROR(INDEX(Design!E$1:E$680,_Formatting!$J566),"")</f>
        <v/>
      </c>
      <c r="H649" s="467"/>
      <c r="I649" s="467" t="str" cm="1">
        <f t="array" ref="I649">IFERROR(INDEX(Design!F$1:F$680,_Formatting!$J566),"")</f>
        <v/>
      </c>
      <c r="J649" s="467" t="str" cm="1">
        <f t="array" ref="J649">IFERROR(INDEX(Design!G$1:G$680,_Formatting!$J566),"")</f>
        <v/>
      </c>
      <c r="K649" s="483" t="str" cm="1">
        <f t="array" ref="K649">IFERROR(INDEX(Design!H$1:H$680,_Formatting!$J566),"")</f>
        <v/>
      </c>
      <c r="L649" s="467" t="str" cm="1">
        <f t="array" ref="L649">IFERROR(INDEX(Design!I$1:I$680,_Formatting!$J566),"")</f>
        <v/>
      </c>
      <c r="M649" s="467" t="str" cm="1">
        <f t="array" ref="M649">IFERROR(INDEX(Design!J$1:J$680,_Formatting!$J566),"")</f>
        <v/>
      </c>
      <c r="N649" s="467" t="str" cm="1">
        <f t="array" ref="N649">IFERROR(INDEX(Design!K$1:K$680,_Formatting!$J566),"")</f>
        <v/>
      </c>
      <c r="O649" s="467" t="str" cm="1">
        <f t="array" ref="O649">IFERROR(INDEX(Design!L$1:L$680,_Formatting!$J566),"")</f>
        <v/>
      </c>
      <c r="P649" s="467" t="str" cm="1">
        <f t="array" ref="P649">IFERROR(INDEX(Design!Q$1:Q$680,_Formatting!$J566),"")</f>
        <v/>
      </c>
    </row>
    <row r="650" spans="3:16" x14ac:dyDescent="0.25">
      <c r="C650" s="467" t="str" cm="1">
        <f t="array" ref="C650">IFERROR(INDEX(Design!B$1:B$680,_Formatting!$J567),"")</f>
        <v/>
      </c>
      <c r="D650" s="467" t="str" cm="1">
        <f t="array" ref="D650">IFERROR(INDEX(Design!C$1:C$680,_Formatting!$J567),"")</f>
        <v/>
      </c>
      <c r="E650" s="467" t="str" cm="1">
        <f t="array" ref="E650">IFERROR(INDEX(Design!D$1:D$680,_Formatting!$J567),"")</f>
        <v/>
      </c>
      <c r="F650" s="467"/>
      <c r="G650" s="482" t="str" cm="1">
        <f t="array" ref="G650">IFERROR(INDEX(Design!E$1:E$680,_Formatting!$J567),"")</f>
        <v/>
      </c>
      <c r="H650" s="467"/>
      <c r="I650" s="467" t="str" cm="1">
        <f t="array" ref="I650">IFERROR(INDEX(Design!F$1:F$680,_Formatting!$J567),"")</f>
        <v/>
      </c>
      <c r="J650" s="467" t="str" cm="1">
        <f t="array" ref="J650">IFERROR(INDEX(Design!G$1:G$680,_Formatting!$J567),"")</f>
        <v/>
      </c>
      <c r="K650" s="483" t="str" cm="1">
        <f t="array" ref="K650">IFERROR(INDEX(Design!H$1:H$680,_Formatting!$J567),"")</f>
        <v/>
      </c>
      <c r="L650" s="467" t="str" cm="1">
        <f t="array" ref="L650">IFERROR(INDEX(Design!I$1:I$680,_Formatting!$J567),"")</f>
        <v/>
      </c>
      <c r="M650" s="467" t="str" cm="1">
        <f t="array" ref="M650">IFERROR(INDEX(Design!J$1:J$680,_Formatting!$J567),"")</f>
        <v/>
      </c>
      <c r="N650" s="467" t="str" cm="1">
        <f t="array" ref="N650">IFERROR(INDEX(Design!K$1:K$680,_Formatting!$J567),"")</f>
        <v/>
      </c>
      <c r="O650" s="467" t="str" cm="1">
        <f t="array" ref="O650">IFERROR(INDEX(Design!L$1:L$680,_Formatting!$J567),"")</f>
        <v/>
      </c>
      <c r="P650" s="467" t="str" cm="1">
        <f t="array" ref="P650">IFERROR(INDEX(Design!Q$1:Q$680,_Formatting!$J567),"")</f>
        <v/>
      </c>
    </row>
    <row r="651" spans="3:16" x14ac:dyDescent="0.25">
      <c r="C651" s="467" t="str" cm="1">
        <f t="array" ref="C651">IFERROR(INDEX(Design!B$1:B$680,_Formatting!$J568),"")</f>
        <v/>
      </c>
      <c r="D651" s="467" t="str" cm="1">
        <f t="array" ref="D651">IFERROR(INDEX(Design!C$1:C$680,_Formatting!$J568),"")</f>
        <v/>
      </c>
      <c r="E651" s="467" t="str" cm="1">
        <f t="array" ref="E651">IFERROR(INDEX(Design!D$1:D$680,_Formatting!$J568),"")</f>
        <v/>
      </c>
      <c r="F651" s="467"/>
      <c r="G651" s="482" t="str" cm="1">
        <f t="array" ref="G651">IFERROR(INDEX(Design!E$1:E$680,_Formatting!$J568),"")</f>
        <v/>
      </c>
      <c r="H651" s="467"/>
      <c r="I651" s="467" t="str" cm="1">
        <f t="array" ref="I651">IFERROR(INDEX(Design!F$1:F$680,_Formatting!$J568),"")</f>
        <v/>
      </c>
      <c r="J651" s="467" t="str" cm="1">
        <f t="array" ref="J651">IFERROR(INDEX(Design!G$1:G$680,_Formatting!$J568),"")</f>
        <v/>
      </c>
      <c r="K651" s="483" t="str" cm="1">
        <f t="array" ref="K651">IFERROR(INDEX(Design!H$1:H$680,_Formatting!$J568),"")</f>
        <v/>
      </c>
      <c r="L651" s="467" t="str" cm="1">
        <f t="array" ref="L651">IFERROR(INDEX(Design!I$1:I$680,_Formatting!$J568),"")</f>
        <v/>
      </c>
      <c r="M651" s="467" t="str" cm="1">
        <f t="array" ref="M651">IFERROR(INDEX(Design!J$1:J$680,_Formatting!$J568),"")</f>
        <v/>
      </c>
      <c r="N651" s="467" t="str" cm="1">
        <f t="array" ref="N651">IFERROR(INDEX(Design!K$1:K$680,_Formatting!$J568),"")</f>
        <v/>
      </c>
      <c r="O651" s="467" t="str" cm="1">
        <f t="array" ref="O651">IFERROR(INDEX(Design!L$1:L$680,_Formatting!$J568),"")</f>
        <v/>
      </c>
      <c r="P651" s="467" t="str" cm="1">
        <f t="array" ref="P651">IFERROR(INDEX(Design!Q$1:Q$680,_Formatting!$J568),"")</f>
        <v/>
      </c>
    </row>
    <row r="652" spans="3:16" x14ac:dyDescent="0.25">
      <c r="C652" s="467" t="str" cm="1">
        <f t="array" ref="C652">IFERROR(INDEX(Design!B$1:B$680,_Formatting!$J569),"")</f>
        <v/>
      </c>
      <c r="D652" s="467" t="str" cm="1">
        <f t="array" ref="D652">IFERROR(INDEX(Design!C$1:C$680,_Formatting!$J569),"")</f>
        <v/>
      </c>
      <c r="E652" s="467" t="str" cm="1">
        <f t="array" ref="E652">IFERROR(INDEX(Design!D$1:D$680,_Formatting!$J569),"")</f>
        <v/>
      </c>
      <c r="F652" s="467"/>
      <c r="G652" s="482" t="str" cm="1">
        <f t="array" ref="G652">IFERROR(INDEX(Design!E$1:E$680,_Formatting!$J569),"")</f>
        <v/>
      </c>
      <c r="H652" s="467"/>
      <c r="I652" s="467" t="str" cm="1">
        <f t="array" ref="I652">IFERROR(INDEX(Design!F$1:F$680,_Formatting!$J569),"")</f>
        <v/>
      </c>
      <c r="J652" s="467" t="str" cm="1">
        <f t="array" ref="J652">IFERROR(INDEX(Design!G$1:G$680,_Formatting!$J569),"")</f>
        <v/>
      </c>
      <c r="K652" s="483" t="str" cm="1">
        <f t="array" ref="K652">IFERROR(INDEX(Design!H$1:H$680,_Formatting!$J569),"")</f>
        <v/>
      </c>
      <c r="L652" s="467" t="str" cm="1">
        <f t="array" ref="L652">IFERROR(INDEX(Design!I$1:I$680,_Formatting!$J569),"")</f>
        <v/>
      </c>
      <c r="M652" s="467" t="str" cm="1">
        <f t="array" ref="M652">IFERROR(INDEX(Design!J$1:J$680,_Formatting!$J569),"")</f>
        <v/>
      </c>
      <c r="N652" s="467" t="str" cm="1">
        <f t="array" ref="N652">IFERROR(INDEX(Design!K$1:K$680,_Formatting!$J569),"")</f>
        <v/>
      </c>
      <c r="O652" s="467" t="str" cm="1">
        <f t="array" ref="O652">IFERROR(INDEX(Design!L$1:L$680,_Formatting!$J569),"")</f>
        <v/>
      </c>
      <c r="P652" s="467" t="str" cm="1">
        <f t="array" ref="P652">IFERROR(INDEX(Design!Q$1:Q$680,_Formatting!$J569),"")</f>
        <v/>
      </c>
    </row>
    <row r="653" spans="3:16" x14ac:dyDescent="0.25">
      <c r="C653" s="467" t="str" cm="1">
        <f t="array" ref="C653">IFERROR(INDEX(Design!B$1:B$680,_Formatting!$J570),"")</f>
        <v/>
      </c>
      <c r="D653" s="467" t="str" cm="1">
        <f t="array" ref="D653">IFERROR(INDEX(Design!C$1:C$680,_Formatting!$J570),"")</f>
        <v/>
      </c>
      <c r="E653" s="467" t="str" cm="1">
        <f t="array" ref="E653">IFERROR(INDEX(Design!D$1:D$680,_Formatting!$J570),"")</f>
        <v/>
      </c>
      <c r="F653" s="467"/>
      <c r="G653" s="482" t="str" cm="1">
        <f t="array" ref="G653">IFERROR(INDEX(Design!E$1:E$680,_Formatting!$J570),"")</f>
        <v/>
      </c>
      <c r="H653" s="467"/>
      <c r="I653" s="467" t="str" cm="1">
        <f t="array" ref="I653">IFERROR(INDEX(Design!F$1:F$680,_Formatting!$J570),"")</f>
        <v/>
      </c>
      <c r="J653" s="467" t="str" cm="1">
        <f t="array" ref="J653">IFERROR(INDEX(Design!G$1:G$680,_Formatting!$J570),"")</f>
        <v/>
      </c>
      <c r="K653" s="483" t="str" cm="1">
        <f t="array" ref="K653">IFERROR(INDEX(Design!H$1:H$680,_Formatting!$J570),"")</f>
        <v/>
      </c>
      <c r="L653" s="467" t="str" cm="1">
        <f t="array" ref="L653">IFERROR(INDEX(Design!I$1:I$680,_Formatting!$J570),"")</f>
        <v/>
      </c>
      <c r="M653" s="467" t="str" cm="1">
        <f t="array" ref="M653">IFERROR(INDEX(Design!J$1:J$680,_Formatting!$J570),"")</f>
        <v/>
      </c>
      <c r="N653" s="467" t="str" cm="1">
        <f t="array" ref="N653">IFERROR(INDEX(Design!K$1:K$680,_Formatting!$J570),"")</f>
        <v/>
      </c>
      <c r="O653" s="467" t="str" cm="1">
        <f t="array" ref="O653">IFERROR(INDEX(Design!L$1:L$680,_Formatting!$J570),"")</f>
        <v/>
      </c>
      <c r="P653" s="467" t="str" cm="1">
        <f t="array" ref="P653">IFERROR(INDEX(Design!Q$1:Q$680,_Formatting!$J570),"")</f>
        <v/>
      </c>
    </row>
    <row r="654" spans="3:16" x14ac:dyDescent="0.25">
      <c r="C654" s="467" t="str" cm="1">
        <f t="array" ref="C654">IFERROR(INDEX(Design!B$1:B$680,_Formatting!$J571),"")</f>
        <v/>
      </c>
      <c r="D654" s="467" t="str" cm="1">
        <f t="array" ref="D654">IFERROR(INDEX(Design!C$1:C$680,_Formatting!$J571),"")</f>
        <v/>
      </c>
      <c r="E654" s="467" t="str" cm="1">
        <f t="array" ref="E654">IFERROR(INDEX(Design!D$1:D$680,_Formatting!$J571),"")</f>
        <v/>
      </c>
      <c r="F654" s="467"/>
      <c r="G654" s="482" t="str" cm="1">
        <f t="array" ref="G654">IFERROR(INDEX(Design!E$1:E$680,_Formatting!$J571),"")</f>
        <v/>
      </c>
      <c r="H654" s="467"/>
      <c r="I654" s="467" t="str" cm="1">
        <f t="array" ref="I654">IFERROR(INDEX(Design!F$1:F$680,_Formatting!$J571),"")</f>
        <v/>
      </c>
      <c r="J654" s="467" t="str" cm="1">
        <f t="array" ref="J654">IFERROR(INDEX(Design!G$1:G$680,_Formatting!$J571),"")</f>
        <v/>
      </c>
      <c r="K654" s="483" t="str" cm="1">
        <f t="array" ref="K654">IFERROR(INDEX(Design!H$1:H$680,_Formatting!$J571),"")</f>
        <v/>
      </c>
      <c r="L654" s="467" t="str" cm="1">
        <f t="array" ref="L654">IFERROR(INDEX(Design!I$1:I$680,_Formatting!$J571),"")</f>
        <v/>
      </c>
      <c r="M654" s="467" t="str" cm="1">
        <f t="array" ref="M654">IFERROR(INDEX(Design!J$1:J$680,_Formatting!$J571),"")</f>
        <v/>
      </c>
      <c r="N654" s="467" t="str" cm="1">
        <f t="array" ref="N654">IFERROR(INDEX(Design!K$1:K$680,_Formatting!$J571),"")</f>
        <v/>
      </c>
      <c r="O654" s="467" t="str" cm="1">
        <f t="array" ref="O654">IFERROR(INDEX(Design!L$1:L$680,_Formatting!$J571),"")</f>
        <v/>
      </c>
      <c r="P654" s="467" t="str" cm="1">
        <f t="array" ref="P654">IFERROR(INDEX(Design!Q$1:Q$680,_Formatting!$J571),"")</f>
        <v/>
      </c>
    </row>
    <row r="655" spans="3:16" x14ac:dyDescent="0.25">
      <c r="C655" s="467" t="str" cm="1">
        <f t="array" ref="C655">IFERROR(INDEX(Design!B$1:B$680,_Formatting!$J572),"")</f>
        <v/>
      </c>
      <c r="D655" s="467" t="str" cm="1">
        <f t="array" ref="D655">IFERROR(INDEX(Design!C$1:C$680,_Formatting!$J572),"")</f>
        <v/>
      </c>
      <c r="E655" s="467" t="str" cm="1">
        <f t="array" ref="E655">IFERROR(INDEX(Design!D$1:D$680,_Formatting!$J572),"")</f>
        <v/>
      </c>
      <c r="F655" s="467"/>
      <c r="G655" s="482" t="str" cm="1">
        <f t="array" ref="G655">IFERROR(INDEX(Design!E$1:E$680,_Formatting!$J572),"")</f>
        <v/>
      </c>
      <c r="H655" s="467"/>
      <c r="I655" s="467" t="str" cm="1">
        <f t="array" ref="I655">IFERROR(INDEX(Design!F$1:F$680,_Formatting!$J572),"")</f>
        <v/>
      </c>
      <c r="J655" s="467" t="str" cm="1">
        <f t="array" ref="J655">IFERROR(INDEX(Design!G$1:G$680,_Formatting!$J572),"")</f>
        <v/>
      </c>
      <c r="K655" s="483" t="str" cm="1">
        <f t="array" ref="K655">IFERROR(INDEX(Design!H$1:H$680,_Formatting!$J572),"")</f>
        <v/>
      </c>
      <c r="L655" s="467" t="str" cm="1">
        <f t="array" ref="L655">IFERROR(INDEX(Design!I$1:I$680,_Formatting!$J572),"")</f>
        <v/>
      </c>
      <c r="M655" s="467" t="str" cm="1">
        <f t="array" ref="M655">IFERROR(INDEX(Design!J$1:J$680,_Formatting!$J572),"")</f>
        <v/>
      </c>
      <c r="N655" s="467" t="str" cm="1">
        <f t="array" ref="N655">IFERROR(INDEX(Design!K$1:K$680,_Formatting!$J572),"")</f>
        <v/>
      </c>
      <c r="O655" s="467" t="str" cm="1">
        <f t="array" ref="O655">IFERROR(INDEX(Design!L$1:L$680,_Formatting!$J572),"")</f>
        <v/>
      </c>
      <c r="P655" s="467" t="str" cm="1">
        <f t="array" ref="P655">IFERROR(INDEX(Design!Q$1:Q$680,_Formatting!$J572),"")</f>
        <v/>
      </c>
    </row>
    <row r="656" spans="3:16" x14ac:dyDescent="0.25">
      <c r="C656" s="467" t="str" cm="1">
        <f t="array" ref="C656">IFERROR(INDEX(Design!B$1:B$680,_Formatting!$J573),"")</f>
        <v/>
      </c>
      <c r="D656" s="467" t="str" cm="1">
        <f t="array" ref="D656">IFERROR(INDEX(Design!C$1:C$680,_Formatting!$J573),"")</f>
        <v/>
      </c>
      <c r="E656" s="467" t="str" cm="1">
        <f t="array" ref="E656">IFERROR(INDEX(Design!D$1:D$680,_Formatting!$J573),"")</f>
        <v/>
      </c>
      <c r="F656" s="467"/>
      <c r="G656" s="482" t="str" cm="1">
        <f t="array" ref="G656">IFERROR(INDEX(Design!E$1:E$680,_Formatting!$J573),"")</f>
        <v/>
      </c>
      <c r="H656" s="467"/>
      <c r="I656" s="467" t="str" cm="1">
        <f t="array" ref="I656">IFERROR(INDEX(Design!F$1:F$680,_Formatting!$J573),"")</f>
        <v/>
      </c>
      <c r="J656" s="467" t="str" cm="1">
        <f t="array" ref="J656">IFERROR(INDEX(Design!G$1:G$680,_Formatting!$J573),"")</f>
        <v/>
      </c>
      <c r="K656" s="483" t="str" cm="1">
        <f t="array" ref="K656">IFERROR(INDEX(Design!H$1:H$680,_Formatting!$J573),"")</f>
        <v/>
      </c>
      <c r="L656" s="467" t="str" cm="1">
        <f t="array" ref="L656">IFERROR(INDEX(Design!I$1:I$680,_Formatting!$J573),"")</f>
        <v/>
      </c>
      <c r="M656" s="467" t="str" cm="1">
        <f t="array" ref="M656">IFERROR(INDEX(Design!J$1:J$680,_Formatting!$J573),"")</f>
        <v/>
      </c>
      <c r="N656" s="467" t="str" cm="1">
        <f t="array" ref="N656">IFERROR(INDEX(Design!K$1:K$680,_Formatting!$J573),"")</f>
        <v/>
      </c>
      <c r="O656" s="467" t="str" cm="1">
        <f t="array" ref="O656">IFERROR(INDEX(Design!L$1:L$680,_Formatting!$J573),"")</f>
        <v/>
      </c>
      <c r="P656" s="467" t="str" cm="1">
        <f t="array" ref="P656">IFERROR(INDEX(Design!Q$1:Q$680,_Formatting!$J573),"")</f>
        <v/>
      </c>
    </row>
    <row r="657" spans="3:16" x14ac:dyDescent="0.25">
      <c r="C657" s="467" t="str" cm="1">
        <f t="array" ref="C657">IFERROR(INDEX(Design!B$1:B$680,_Formatting!$J574),"")</f>
        <v/>
      </c>
      <c r="D657" s="467" t="str" cm="1">
        <f t="array" ref="D657">IFERROR(INDEX(Design!C$1:C$680,_Formatting!$J574),"")</f>
        <v/>
      </c>
      <c r="E657" s="467" t="str" cm="1">
        <f t="array" ref="E657">IFERROR(INDEX(Design!D$1:D$680,_Formatting!$J574),"")</f>
        <v/>
      </c>
      <c r="F657" s="467"/>
      <c r="G657" s="482" t="str" cm="1">
        <f t="array" ref="G657">IFERROR(INDEX(Design!E$1:E$680,_Formatting!$J574),"")</f>
        <v/>
      </c>
      <c r="H657" s="467"/>
      <c r="I657" s="467" t="str" cm="1">
        <f t="array" ref="I657">IFERROR(INDEX(Design!F$1:F$680,_Formatting!$J574),"")</f>
        <v/>
      </c>
      <c r="J657" s="467" t="str" cm="1">
        <f t="array" ref="J657">IFERROR(INDEX(Design!G$1:G$680,_Formatting!$J574),"")</f>
        <v/>
      </c>
      <c r="K657" s="483" t="str" cm="1">
        <f t="array" ref="K657">IFERROR(INDEX(Design!H$1:H$680,_Formatting!$J574),"")</f>
        <v/>
      </c>
      <c r="L657" s="467" t="str" cm="1">
        <f t="array" ref="L657">IFERROR(INDEX(Design!I$1:I$680,_Formatting!$J574),"")</f>
        <v/>
      </c>
      <c r="M657" s="467" t="str" cm="1">
        <f t="array" ref="M657">IFERROR(INDEX(Design!J$1:J$680,_Formatting!$J574),"")</f>
        <v/>
      </c>
      <c r="N657" s="467" t="str" cm="1">
        <f t="array" ref="N657">IFERROR(INDEX(Design!K$1:K$680,_Formatting!$J574),"")</f>
        <v/>
      </c>
      <c r="O657" s="467" t="str" cm="1">
        <f t="array" ref="O657">IFERROR(INDEX(Design!L$1:L$680,_Formatting!$J574),"")</f>
        <v/>
      </c>
      <c r="P657" s="467" t="str" cm="1">
        <f t="array" ref="P657">IFERROR(INDEX(Design!Q$1:Q$680,_Formatting!$J574),"")</f>
        <v/>
      </c>
    </row>
    <row r="658" spans="3:16" x14ac:dyDescent="0.25">
      <c r="C658" s="467" t="str" cm="1">
        <f t="array" ref="C658">IFERROR(INDEX(Design!B$1:B$680,_Formatting!$J575),"")</f>
        <v/>
      </c>
      <c r="D658" s="467" t="str" cm="1">
        <f t="array" ref="D658">IFERROR(INDEX(Design!C$1:C$680,_Formatting!$J575),"")</f>
        <v/>
      </c>
      <c r="E658" s="467" t="str" cm="1">
        <f t="array" ref="E658">IFERROR(INDEX(Design!D$1:D$680,_Formatting!$J575),"")</f>
        <v/>
      </c>
      <c r="F658" s="467"/>
      <c r="G658" s="482" t="str" cm="1">
        <f t="array" ref="G658">IFERROR(INDEX(Design!E$1:E$680,_Formatting!$J575),"")</f>
        <v/>
      </c>
      <c r="H658" s="467"/>
      <c r="I658" s="467" t="str" cm="1">
        <f t="array" ref="I658">IFERROR(INDEX(Design!F$1:F$680,_Formatting!$J575),"")</f>
        <v/>
      </c>
      <c r="J658" s="467" t="str" cm="1">
        <f t="array" ref="J658">IFERROR(INDEX(Design!G$1:G$680,_Formatting!$J575),"")</f>
        <v/>
      </c>
      <c r="K658" s="483" t="str" cm="1">
        <f t="array" ref="K658">IFERROR(INDEX(Design!H$1:H$680,_Formatting!$J575),"")</f>
        <v/>
      </c>
      <c r="L658" s="467" t="str" cm="1">
        <f t="array" ref="L658">IFERROR(INDEX(Design!I$1:I$680,_Formatting!$J575),"")</f>
        <v/>
      </c>
      <c r="M658" s="467" t="str" cm="1">
        <f t="array" ref="M658">IFERROR(INDEX(Design!J$1:J$680,_Formatting!$J575),"")</f>
        <v/>
      </c>
      <c r="N658" s="467" t="str" cm="1">
        <f t="array" ref="N658">IFERROR(INDEX(Design!K$1:K$680,_Formatting!$J575),"")</f>
        <v/>
      </c>
      <c r="O658" s="467" t="str" cm="1">
        <f t="array" ref="O658">IFERROR(INDEX(Design!L$1:L$680,_Formatting!$J575),"")</f>
        <v/>
      </c>
      <c r="P658" s="467" t="str" cm="1">
        <f t="array" ref="P658">IFERROR(INDEX(Design!Q$1:Q$680,_Formatting!$J575),"")</f>
        <v/>
      </c>
    </row>
    <row r="659" spans="3:16" x14ac:dyDescent="0.25">
      <c r="C659" s="467" t="str" cm="1">
        <f t="array" ref="C659">IFERROR(INDEX(Design!B$1:B$680,_Formatting!$J576),"")</f>
        <v/>
      </c>
      <c r="D659" s="467" t="str" cm="1">
        <f t="array" ref="D659">IFERROR(INDEX(Design!C$1:C$680,_Formatting!$J576),"")</f>
        <v/>
      </c>
      <c r="E659" s="467" t="str" cm="1">
        <f t="array" ref="E659">IFERROR(INDEX(Design!D$1:D$680,_Formatting!$J576),"")</f>
        <v/>
      </c>
      <c r="F659" s="467"/>
      <c r="G659" s="482" t="str" cm="1">
        <f t="array" ref="G659">IFERROR(INDEX(Design!E$1:E$680,_Formatting!$J576),"")</f>
        <v/>
      </c>
      <c r="H659" s="467"/>
      <c r="I659" s="467" t="str" cm="1">
        <f t="array" ref="I659">IFERROR(INDEX(Design!F$1:F$680,_Formatting!$J576),"")</f>
        <v/>
      </c>
      <c r="J659" s="467" t="str" cm="1">
        <f t="array" ref="J659">IFERROR(INDEX(Design!G$1:G$680,_Formatting!$J576),"")</f>
        <v/>
      </c>
      <c r="K659" s="483" t="str" cm="1">
        <f t="array" ref="K659">IFERROR(INDEX(Design!H$1:H$680,_Formatting!$J576),"")</f>
        <v/>
      </c>
      <c r="L659" s="467" t="str" cm="1">
        <f t="array" ref="L659">IFERROR(INDEX(Design!I$1:I$680,_Formatting!$J576),"")</f>
        <v/>
      </c>
      <c r="M659" s="467" t="str" cm="1">
        <f t="array" ref="M659">IFERROR(INDEX(Design!J$1:J$680,_Formatting!$J576),"")</f>
        <v/>
      </c>
      <c r="N659" s="467" t="str" cm="1">
        <f t="array" ref="N659">IFERROR(INDEX(Design!K$1:K$680,_Formatting!$J576),"")</f>
        <v/>
      </c>
      <c r="O659" s="467" t="str" cm="1">
        <f t="array" ref="O659">IFERROR(INDEX(Design!L$1:L$680,_Formatting!$J576),"")</f>
        <v/>
      </c>
      <c r="P659" s="467" t="str" cm="1">
        <f t="array" ref="P659">IFERROR(INDEX(Design!Q$1:Q$680,_Formatting!$J576),"")</f>
        <v/>
      </c>
    </row>
    <row r="660" spans="3:16" x14ac:dyDescent="0.25">
      <c r="C660" s="467" t="str" cm="1">
        <f t="array" ref="C660">IFERROR(INDEX(Design!B$1:B$680,_Formatting!$J577),"")</f>
        <v/>
      </c>
      <c r="D660" s="467" t="str" cm="1">
        <f t="array" ref="D660">IFERROR(INDEX(Design!C$1:C$680,_Formatting!$J577),"")</f>
        <v/>
      </c>
      <c r="E660" s="467" t="str" cm="1">
        <f t="array" ref="E660">IFERROR(INDEX(Design!D$1:D$680,_Formatting!$J577),"")</f>
        <v/>
      </c>
      <c r="F660" s="467"/>
      <c r="G660" s="482" t="str" cm="1">
        <f t="array" ref="G660">IFERROR(INDEX(Design!E$1:E$680,_Formatting!$J577),"")</f>
        <v/>
      </c>
      <c r="H660" s="467"/>
      <c r="I660" s="467" t="str" cm="1">
        <f t="array" ref="I660">IFERROR(INDEX(Design!F$1:F$680,_Formatting!$J577),"")</f>
        <v/>
      </c>
      <c r="J660" s="467" t="str" cm="1">
        <f t="array" ref="J660">IFERROR(INDEX(Design!G$1:G$680,_Formatting!$J577),"")</f>
        <v/>
      </c>
      <c r="K660" s="483" t="str" cm="1">
        <f t="array" ref="K660">IFERROR(INDEX(Design!H$1:H$680,_Formatting!$J577),"")</f>
        <v/>
      </c>
      <c r="L660" s="467" t="str" cm="1">
        <f t="array" ref="L660">IFERROR(INDEX(Design!I$1:I$680,_Formatting!$J577),"")</f>
        <v/>
      </c>
      <c r="M660" s="467" t="str" cm="1">
        <f t="array" ref="M660">IFERROR(INDEX(Design!J$1:J$680,_Formatting!$J577),"")</f>
        <v/>
      </c>
      <c r="N660" s="467" t="str" cm="1">
        <f t="array" ref="N660">IFERROR(INDEX(Design!K$1:K$680,_Formatting!$J577),"")</f>
        <v/>
      </c>
      <c r="O660" s="467" t="str" cm="1">
        <f t="array" ref="O660">IFERROR(INDEX(Design!L$1:L$680,_Formatting!$J577),"")</f>
        <v/>
      </c>
      <c r="P660" s="467" t="str" cm="1">
        <f t="array" ref="P660">IFERROR(INDEX(Design!Q$1:Q$680,_Formatting!$J577),"")</f>
        <v/>
      </c>
    </row>
    <row r="661" spans="3:16" x14ac:dyDescent="0.25">
      <c r="C661" s="467" t="str" cm="1">
        <f t="array" ref="C661">IFERROR(INDEX(Design!B$1:B$680,_Formatting!$J578),"")</f>
        <v/>
      </c>
      <c r="D661" s="467" t="str" cm="1">
        <f t="array" ref="D661">IFERROR(INDEX(Design!C$1:C$680,_Formatting!$J578),"")</f>
        <v/>
      </c>
      <c r="E661" s="467" t="str" cm="1">
        <f t="array" ref="E661">IFERROR(INDEX(Design!D$1:D$680,_Formatting!$J578),"")</f>
        <v/>
      </c>
      <c r="F661" s="467"/>
      <c r="G661" s="482" t="str" cm="1">
        <f t="array" ref="G661">IFERROR(INDEX(Design!E$1:E$680,_Formatting!$J578),"")</f>
        <v/>
      </c>
      <c r="H661" s="467"/>
      <c r="I661" s="467" t="str" cm="1">
        <f t="array" ref="I661">IFERROR(INDEX(Design!F$1:F$680,_Formatting!$J578),"")</f>
        <v/>
      </c>
      <c r="J661" s="467" t="str" cm="1">
        <f t="array" ref="J661">IFERROR(INDEX(Design!G$1:G$680,_Formatting!$J578),"")</f>
        <v/>
      </c>
      <c r="K661" s="483" t="str" cm="1">
        <f t="array" ref="K661">IFERROR(INDEX(Design!H$1:H$680,_Formatting!$J578),"")</f>
        <v/>
      </c>
      <c r="L661" s="467" t="str" cm="1">
        <f t="array" ref="L661">IFERROR(INDEX(Design!I$1:I$680,_Formatting!$J578),"")</f>
        <v/>
      </c>
      <c r="M661" s="467" t="str" cm="1">
        <f t="array" ref="M661">IFERROR(INDEX(Design!J$1:J$680,_Formatting!$J578),"")</f>
        <v/>
      </c>
      <c r="N661" s="467" t="str" cm="1">
        <f t="array" ref="N661">IFERROR(INDEX(Design!K$1:K$680,_Formatting!$J578),"")</f>
        <v/>
      </c>
      <c r="O661" s="467" t="str" cm="1">
        <f t="array" ref="O661">IFERROR(INDEX(Design!L$1:L$680,_Formatting!$J578),"")</f>
        <v/>
      </c>
      <c r="P661" s="467" t="str" cm="1">
        <f t="array" ref="P661">IFERROR(INDEX(Design!Q$1:Q$680,_Formatting!$J578),"")</f>
        <v/>
      </c>
    </row>
    <row r="662" spans="3:16" x14ac:dyDescent="0.25">
      <c r="C662" s="467" t="str" cm="1">
        <f t="array" ref="C662">IFERROR(INDEX(Design!B$1:B$680,_Formatting!$J579),"")</f>
        <v/>
      </c>
      <c r="D662" s="467" t="str" cm="1">
        <f t="array" ref="D662">IFERROR(INDEX(Design!C$1:C$680,_Formatting!$J579),"")</f>
        <v/>
      </c>
      <c r="E662" s="467" t="str" cm="1">
        <f t="array" ref="E662">IFERROR(INDEX(Design!D$1:D$680,_Formatting!$J579),"")</f>
        <v/>
      </c>
      <c r="F662" s="467"/>
      <c r="G662" s="482" t="str" cm="1">
        <f t="array" ref="G662">IFERROR(INDEX(Design!E$1:E$680,_Formatting!$J579),"")</f>
        <v/>
      </c>
      <c r="H662" s="467"/>
      <c r="I662" s="467" t="str" cm="1">
        <f t="array" ref="I662">IFERROR(INDEX(Design!F$1:F$680,_Formatting!$J579),"")</f>
        <v/>
      </c>
      <c r="J662" s="467" t="str" cm="1">
        <f t="array" ref="J662">IFERROR(INDEX(Design!G$1:G$680,_Formatting!$J579),"")</f>
        <v/>
      </c>
      <c r="K662" s="483" t="str" cm="1">
        <f t="array" ref="K662">IFERROR(INDEX(Design!H$1:H$680,_Formatting!$J579),"")</f>
        <v/>
      </c>
      <c r="L662" s="467" t="str" cm="1">
        <f t="array" ref="L662">IFERROR(INDEX(Design!I$1:I$680,_Formatting!$J579),"")</f>
        <v/>
      </c>
      <c r="M662" s="467" t="str" cm="1">
        <f t="array" ref="M662">IFERROR(INDEX(Design!J$1:J$680,_Formatting!$J579),"")</f>
        <v/>
      </c>
      <c r="N662" s="467" t="str" cm="1">
        <f t="array" ref="N662">IFERROR(INDEX(Design!K$1:K$680,_Formatting!$J579),"")</f>
        <v/>
      </c>
      <c r="O662" s="467" t="str" cm="1">
        <f t="array" ref="O662">IFERROR(INDEX(Design!L$1:L$680,_Formatting!$J579),"")</f>
        <v/>
      </c>
      <c r="P662" s="467" t="str" cm="1">
        <f t="array" ref="P662">IFERROR(INDEX(Design!Q$1:Q$680,_Formatting!$J579),"")</f>
        <v/>
      </c>
    </row>
    <row r="663" spans="3:16" x14ac:dyDescent="0.25">
      <c r="C663" s="467" t="str" cm="1">
        <f t="array" ref="C663">IFERROR(INDEX(Design!B$1:B$680,_Formatting!$J580),"")</f>
        <v/>
      </c>
      <c r="D663" s="467" t="str" cm="1">
        <f t="array" ref="D663">IFERROR(INDEX(Design!C$1:C$680,_Formatting!$J580),"")</f>
        <v/>
      </c>
      <c r="E663" s="467" t="str" cm="1">
        <f t="array" ref="E663">IFERROR(INDEX(Design!D$1:D$680,_Formatting!$J580),"")</f>
        <v/>
      </c>
      <c r="F663" s="467"/>
      <c r="G663" s="482" t="str" cm="1">
        <f t="array" ref="G663">IFERROR(INDEX(Design!E$1:E$680,_Formatting!$J580),"")</f>
        <v/>
      </c>
      <c r="H663" s="467"/>
      <c r="I663" s="467" t="str" cm="1">
        <f t="array" ref="I663">IFERROR(INDEX(Design!F$1:F$680,_Formatting!$J580),"")</f>
        <v/>
      </c>
      <c r="J663" s="467" t="str" cm="1">
        <f t="array" ref="J663">IFERROR(INDEX(Design!G$1:G$680,_Formatting!$J580),"")</f>
        <v/>
      </c>
      <c r="K663" s="483" t="str" cm="1">
        <f t="array" ref="K663">IFERROR(INDEX(Design!H$1:H$680,_Formatting!$J580),"")</f>
        <v/>
      </c>
      <c r="L663" s="467" t="str" cm="1">
        <f t="array" ref="L663">IFERROR(INDEX(Design!I$1:I$680,_Formatting!$J580),"")</f>
        <v/>
      </c>
      <c r="M663" s="467" t="str" cm="1">
        <f t="array" ref="M663">IFERROR(INDEX(Design!J$1:J$680,_Formatting!$J580),"")</f>
        <v/>
      </c>
      <c r="N663" s="467" t="str" cm="1">
        <f t="array" ref="N663">IFERROR(INDEX(Design!K$1:K$680,_Formatting!$J580),"")</f>
        <v/>
      </c>
      <c r="O663" s="467" t="str" cm="1">
        <f t="array" ref="O663">IFERROR(INDEX(Design!L$1:L$680,_Formatting!$J580),"")</f>
        <v/>
      </c>
      <c r="P663" s="467" t="str" cm="1">
        <f t="array" ref="P663">IFERROR(INDEX(Design!Q$1:Q$680,_Formatting!$J580),"")</f>
        <v/>
      </c>
    </row>
    <row r="664" spans="3:16" x14ac:dyDescent="0.25">
      <c r="C664" s="467" t="str" cm="1">
        <f t="array" ref="C664">IFERROR(INDEX(Design!B$1:B$680,_Formatting!$J581),"")</f>
        <v/>
      </c>
      <c r="D664" s="467" t="str" cm="1">
        <f t="array" ref="D664">IFERROR(INDEX(Design!C$1:C$680,_Formatting!$J581),"")</f>
        <v/>
      </c>
      <c r="E664" s="467" t="str" cm="1">
        <f t="array" ref="E664">IFERROR(INDEX(Design!D$1:D$680,_Formatting!$J581),"")</f>
        <v/>
      </c>
      <c r="F664" s="467"/>
      <c r="G664" s="482" t="str" cm="1">
        <f t="array" ref="G664">IFERROR(INDEX(Design!E$1:E$680,_Formatting!$J581),"")</f>
        <v/>
      </c>
      <c r="H664" s="467"/>
      <c r="I664" s="467" t="str" cm="1">
        <f t="array" ref="I664">IFERROR(INDEX(Design!F$1:F$680,_Formatting!$J581),"")</f>
        <v/>
      </c>
      <c r="J664" s="467" t="str" cm="1">
        <f t="array" ref="J664">IFERROR(INDEX(Design!G$1:G$680,_Formatting!$J581),"")</f>
        <v/>
      </c>
      <c r="K664" s="483" t="str" cm="1">
        <f t="array" ref="K664">IFERROR(INDEX(Design!H$1:H$680,_Formatting!$J581),"")</f>
        <v/>
      </c>
      <c r="L664" s="467" t="str" cm="1">
        <f t="array" ref="L664">IFERROR(INDEX(Design!I$1:I$680,_Formatting!$J581),"")</f>
        <v/>
      </c>
      <c r="M664" s="467" t="str" cm="1">
        <f t="array" ref="M664">IFERROR(INDEX(Design!J$1:J$680,_Formatting!$J581),"")</f>
        <v/>
      </c>
      <c r="N664" s="467" t="str" cm="1">
        <f t="array" ref="N664">IFERROR(INDEX(Design!K$1:K$680,_Formatting!$J581),"")</f>
        <v/>
      </c>
      <c r="O664" s="467" t="str" cm="1">
        <f t="array" ref="O664">IFERROR(INDEX(Design!L$1:L$680,_Formatting!$J581),"")</f>
        <v/>
      </c>
      <c r="P664" s="467" t="str" cm="1">
        <f t="array" ref="P664">IFERROR(INDEX(Design!Q$1:Q$680,_Formatting!$J581),"")</f>
        <v/>
      </c>
    </row>
    <row r="665" spans="3:16" x14ac:dyDescent="0.25">
      <c r="C665" s="467" t="str" cm="1">
        <f t="array" ref="C665">IFERROR(INDEX(Design!B$1:B$680,_Formatting!$J582),"")</f>
        <v/>
      </c>
      <c r="D665" s="467" t="str" cm="1">
        <f t="array" ref="D665">IFERROR(INDEX(Design!C$1:C$680,_Formatting!$J582),"")</f>
        <v/>
      </c>
      <c r="E665" s="467" t="str" cm="1">
        <f t="array" ref="E665">IFERROR(INDEX(Design!D$1:D$680,_Formatting!$J582),"")</f>
        <v/>
      </c>
      <c r="F665" s="467"/>
      <c r="G665" s="482" t="str" cm="1">
        <f t="array" ref="G665">IFERROR(INDEX(Design!E$1:E$680,_Formatting!$J582),"")</f>
        <v/>
      </c>
      <c r="H665" s="467"/>
      <c r="I665" s="467" t="str" cm="1">
        <f t="array" ref="I665">IFERROR(INDEX(Design!F$1:F$680,_Formatting!$J582),"")</f>
        <v/>
      </c>
      <c r="J665" s="467" t="str" cm="1">
        <f t="array" ref="J665">IFERROR(INDEX(Design!G$1:G$680,_Formatting!$J582),"")</f>
        <v/>
      </c>
      <c r="K665" s="483" t="str" cm="1">
        <f t="array" ref="K665">IFERROR(INDEX(Design!H$1:H$680,_Formatting!$J582),"")</f>
        <v/>
      </c>
      <c r="L665" s="467" t="str" cm="1">
        <f t="array" ref="L665">IFERROR(INDEX(Design!I$1:I$680,_Formatting!$J582),"")</f>
        <v/>
      </c>
      <c r="M665" s="467" t="str" cm="1">
        <f t="array" ref="M665">IFERROR(INDEX(Design!J$1:J$680,_Formatting!$J582),"")</f>
        <v/>
      </c>
      <c r="N665" s="467" t="str" cm="1">
        <f t="array" ref="N665">IFERROR(INDEX(Design!K$1:K$680,_Formatting!$J582),"")</f>
        <v/>
      </c>
      <c r="O665" s="467" t="str" cm="1">
        <f t="array" ref="O665">IFERROR(INDEX(Design!L$1:L$680,_Formatting!$J582),"")</f>
        <v/>
      </c>
      <c r="P665" s="467" t="str" cm="1">
        <f t="array" ref="P665">IFERROR(INDEX(Design!Q$1:Q$680,_Formatting!$J582),"")</f>
        <v/>
      </c>
    </row>
    <row r="666" spans="3:16" x14ac:dyDescent="0.25">
      <c r="C666" s="467" t="str" cm="1">
        <f t="array" ref="C666">IFERROR(INDEX(Design!B$1:B$680,_Formatting!$J583),"")</f>
        <v/>
      </c>
      <c r="D666" s="467" t="str" cm="1">
        <f t="array" ref="D666">IFERROR(INDEX(Design!C$1:C$680,_Formatting!$J583),"")</f>
        <v/>
      </c>
      <c r="E666" s="467" t="str" cm="1">
        <f t="array" ref="E666">IFERROR(INDEX(Design!D$1:D$680,_Formatting!$J583),"")</f>
        <v/>
      </c>
      <c r="F666" s="467"/>
      <c r="G666" s="482" t="str" cm="1">
        <f t="array" ref="G666">IFERROR(INDEX(Design!E$1:E$680,_Formatting!$J583),"")</f>
        <v/>
      </c>
      <c r="H666" s="467"/>
      <c r="I666" s="467" t="str" cm="1">
        <f t="array" ref="I666">IFERROR(INDEX(Design!F$1:F$680,_Formatting!$J583),"")</f>
        <v/>
      </c>
      <c r="J666" s="467" t="str" cm="1">
        <f t="array" ref="J666">IFERROR(INDEX(Design!G$1:G$680,_Formatting!$J583),"")</f>
        <v/>
      </c>
      <c r="K666" s="483" t="str" cm="1">
        <f t="array" ref="K666">IFERROR(INDEX(Design!H$1:H$680,_Formatting!$J583),"")</f>
        <v/>
      </c>
      <c r="L666" s="467" t="str" cm="1">
        <f t="array" ref="L666">IFERROR(INDEX(Design!I$1:I$680,_Formatting!$J583),"")</f>
        <v/>
      </c>
      <c r="M666" s="467" t="str" cm="1">
        <f t="array" ref="M666">IFERROR(INDEX(Design!J$1:J$680,_Formatting!$J583),"")</f>
        <v/>
      </c>
      <c r="N666" s="467" t="str" cm="1">
        <f t="array" ref="N666">IFERROR(INDEX(Design!K$1:K$680,_Formatting!$J583),"")</f>
        <v/>
      </c>
      <c r="O666" s="467" t="str" cm="1">
        <f t="array" ref="O666">IFERROR(INDEX(Design!L$1:L$680,_Formatting!$J583),"")</f>
        <v/>
      </c>
      <c r="P666" s="467" t="str" cm="1">
        <f t="array" ref="P666">IFERROR(INDEX(Design!Q$1:Q$680,_Formatting!$J583),"")</f>
        <v/>
      </c>
    </row>
    <row r="667" spans="3:16" x14ac:dyDescent="0.25">
      <c r="C667" s="467" t="str" cm="1">
        <f t="array" ref="C667">IFERROR(INDEX(Design!B$1:B$680,_Formatting!$J584),"")</f>
        <v/>
      </c>
      <c r="D667" s="467" t="str" cm="1">
        <f t="array" ref="D667">IFERROR(INDEX(Design!C$1:C$680,_Formatting!$J584),"")</f>
        <v/>
      </c>
      <c r="E667" s="467" t="str" cm="1">
        <f t="array" ref="E667">IFERROR(INDEX(Design!D$1:D$680,_Formatting!$J584),"")</f>
        <v/>
      </c>
      <c r="F667" s="467"/>
      <c r="G667" s="482" t="str" cm="1">
        <f t="array" ref="G667">IFERROR(INDEX(Design!E$1:E$680,_Formatting!$J584),"")</f>
        <v/>
      </c>
      <c r="H667" s="467"/>
      <c r="I667" s="467" t="str" cm="1">
        <f t="array" ref="I667">IFERROR(INDEX(Design!F$1:F$680,_Formatting!$J584),"")</f>
        <v/>
      </c>
      <c r="J667" s="467" t="str" cm="1">
        <f t="array" ref="J667">IFERROR(INDEX(Design!G$1:G$680,_Formatting!$J584),"")</f>
        <v/>
      </c>
      <c r="K667" s="483" t="str" cm="1">
        <f t="array" ref="K667">IFERROR(INDEX(Design!H$1:H$680,_Formatting!$J584),"")</f>
        <v/>
      </c>
      <c r="L667" s="467" t="str" cm="1">
        <f t="array" ref="L667">IFERROR(INDEX(Design!I$1:I$680,_Formatting!$J584),"")</f>
        <v/>
      </c>
      <c r="M667" s="467" t="str" cm="1">
        <f t="array" ref="M667">IFERROR(INDEX(Design!J$1:J$680,_Formatting!$J584),"")</f>
        <v/>
      </c>
      <c r="N667" s="467" t="str" cm="1">
        <f t="array" ref="N667">IFERROR(INDEX(Design!K$1:K$680,_Formatting!$J584),"")</f>
        <v/>
      </c>
      <c r="O667" s="467" t="str" cm="1">
        <f t="array" ref="O667">IFERROR(INDEX(Design!L$1:L$680,_Formatting!$J584),"")</f>
        <v/>
      </c>
      <c r="P667" s="467" t="str" cm="1">
        <f t="array" ref="P667">IFERROR(INDEX(Design!Q$1:Q$680,_Formatting!$J584),"")</f>
        <v/>
      </c>
    </row>
    <row r="668" spans="3:16" x14ac:dyDescent="0.25">
      <c r="C668" s="467" t="str" cm="1">
        <f t="array" ref="C668">IFERROR(INDEX(Design!B$1:B$680,_Formatting!$J585),"")</f>
        <v/>
      </c>
      <c r="D668" s="467" t="str" cm="1">
        <f t="array" ref="D668">IFERROR(INDEX(Design!C$1:C$680,_Formatting!$J585),"")</f>
        <v/>
      </c>
      <c r="E668" s="467" t="str" cm="1">
        <f t="array" ref="E668">IFERROR(INDEX(Design!D$1:D$680,_Formatting!$J585),"")</f>
        <v/>
      </c>
      <c r="F668" s="467"/>
      <c r="G668" s="482" t="str" cm="1">
        <f t="array" ref="G668">IFERROR(INDEX(Design!E$1:E$680,_Formatting!$J585),"")</f>
        <v/>
      </c>
      <c r="H668" s="467"/>
      <c r="I668" s="467" t="str" cm="1">
        <f t="array" ref="I668">IFERROR(INDEX(Design!F$1:F$680,_Formatting!$J585),"")</f>
        <v/>
      </c>
      <c r="J668" s="467" t="str" cm="1">
        <f t="array" ref="J668">IFERROR(INDEX(Design!G$1:G$680,_Formatting!$J585),"")</f>
        <v/>
      </c>
      <c r="K668" s="483" t="str" cm="1">
        <f t="array" ref="K668">IFERROR(INDEX(Design!H$1:H$680,_Formatting!$J585),"")</f>
        <v/>
      </c>
      <c r="L668" s="467" t="str" cm="1">
        <f t="array" ref="L668">IFERROR(INDEX(Design!I$1:I$680,_Formatting!$J585),"")</f>
        <v/>
      </c>
      <c r="M668" s="467" t="str" cm="1">
        <f t="array" ref="M668">IFERROR(INDEX(Design!J$1:J$680,_Formatting!$J585),"")</f>
        <v/>
      </c>
      <c r="N668" s="467" t="str" cm="1">
        <f t="array" ref="N668">IFERROR(INDEX(Design!K$1:K$680,_Formatting!$J585),"")</f>
        <v/>
      </c>
      <c r="O668" s="467" t="str" cm="1">
        <f t="array" ref="O668">IFERROR(INDEX(Design!L$1:L$680,_Formatting!$J585),"")</f>
        <v/>
      </c>
      <c r="P668" s="467" t="str" cm="1">
        <f t="array" ref="P668">IFERROR(INDEX(Design!Q$1:Q$680,_Formatting!$J585),"")</f>
        <v/>
      </c>
    </row>
    <row r="669" spans="3:16" x14ac:dyDescent="0.25">
      <c r="C669" s="467" t="str" cm="1">
        <f t="array" ref="C669">IFERROR(INDEX(Design!B$1:B$680,_Formatting!$J586),"")</f>
        <v/>
      </c>
      <c r="D669" s="467" t="str" cm="1">
        <f t="array" ref="D669">IFERROR(INDEX(Design!C$1:C$680,_Formatting!$J586),"")</f>
        <v/>
      </c>
      <c r="E669" s="467" t="str" cm="1">
        <f t="array" ref="E669">IFERROR(INDEX(Design!D$1:D$680,_Formatting!$J586),"")</f>
        <v/>
      </c>
      <c r="F669" s="467"/>
      <c r="G669" s="482" t="str" cm="1">
        <f t="array" ref="G669">IFERROR(INDEX(Design!E$1:E$680,_Formatting!$J586),"")</f>
        <v/>
      </c>
      <c r="H669" s="467"/>
      <c r="I669" s="467" t="str" cm="1">
        <f t="array" ref="I669">IFERROR(INDEX(Design!F$1:F$680,_Formatting!$J586),"")</f>
        <v/>
      </c>
      <c r="J669" s="467" t="str" cm="1">
        <f t="array" ref="J669">IFERROR(INDEX(Design!G$1:G$680,_Formatting!$J586),"")</f>
        <v/>
      </c>
      <c r="K669" s="483" t="str" cm="1">
        <f t="array" ref="K669">IFERROR(INDEX(Design!H$1:H$680,_Formatting!$J586),"")</f>
        <v/>
      </c>
      <c r="L669" s="467" t="str" cm="1">
        <f t="array" ref="L669">IFERROR(INDEX(Design!I$1:I$680,_Formatting!$J586),"")</f>
        <v/>
      </c>
      <c r="M669" s="467" t="str" cm="1">
        <f t="array" ref="M669">IFERROR(INDEX(Design!J$1:J$680,_Formatting!$J586),"")</f>
        <v/>
      </c>
      <c r="N669" s="467" t="str" cm="1">
        <f t="array" ref="N669">IFERROR(INDEX(Design!K$1:K$680,_Formatting!$J586),"")</f>
        <v/>
      </c>
      <c r="O669" s="467" t="str" cm="1">
        <f t="array" ref="O669">IFERROR(INDEX(Design!L$1:L$680,_Formatting!$J586),"")</f>
        <v/>
      </c>
      <c r="P669" s="467" t="str" cm="1">
        <f t="array" ref="P669">IFERROR(INDEX(Design!Q$1:Q$680,_Formatting!$J586),"")</f>
        <v/>
      </c>
    </row>
    <row r="670" spans="3:16" x14ac:dyDescent="0.25">
      <c r="C670" s="467" t="str" cm="1">
        <f t="array" ref="C670">IFERROR(INDEX(Design!B$1:B$680,_Formatting!$J587),"")</f>
        <v/>
      </c>
      <c r="D670" s="467" t="str" cm="1">
        <f t="array" ref="D670">IFERROR(INDEX(Design!C$1:C$680,_Formatting!$J587),"")</f>
        <v/>
      </c>
      <c r="E670" s="467" t="str" cm="1">
        <f t="array" ref="E670">IFERROR(INDEX(Design!D$1:D$680,_Formatting!$J587),"")</f>
        <v/>
      </c>
      <c r="F670" s="467"/>
      <c r="G670" s="482" t="str" cm="1">
        <f t="array" ref="G670">IFERROR(INDEX(Design!E$1:E$680,_Formatting!$J587),"")</f>
        <v/>
      </c>
      <c r="H670" s="467"/>
      <c r="I670" s="467" t="str" cm="1">
        <f t="array" ref="I670">IFERROR(INDEX(Design!F$1:F$680,_Formatting!$J587),"")</f>
        <v/>
      </c>
      <c r="J670" s="467" t="str" cm="1">
        <f t="array" ref="J670">IFERROR(INDEX(Design!G$1:G$680,_Formatting!$J587),"")</f>
        <v/>
      </c>
      <c r="K670" s="483" t="str" cm="1">
        <f t="array" ref="K670">IFERROR(INDEX(Design!H$1:H$680,_Formatting!$J587),"")</f>
        <v/>
      </c>
      <c r="L670" s="467" t="str" cm="1">
        <f t="array" ref="L670">IFERROR(INDEX(Design!I$1:I$680,_Formatting!$J587),"")</f>
        <v/>
      </c>
      <c r="M670" s="467" t="str" cm="1">
        <f t="array" ref="M670">IFERROR(INDEX(Design!J$1:J$680,_Formatting!$J587),"")</f>
        <v/>
      </c>
      <c r="N670" s="467" t="str" cm="1">
        <f t="array" ref="N670">IFERROR(INDEX(Design!K$1:K$680,_Formatting!$J587),"")</f>
        <v/>
      </c>
      <c r="O670" s="467" t="str" cm="1">
        <f t="array" ref="O670">IFERROR(INDEX(Design!L$1:L$680,_Formatting!$J587),"")</f>
        <v/>
      </c>
      <c r="P670" s="467" t="str" cm="1">
        <f t="array" ref="P670">IFERROR(INDEX(Design!Q$1:Q$680,_Formatting!$J587),"")</f>
        <v/>
      </c>
    </row>
    <row r="671" spans="3:16" x14ac:dyDescent="0.25">
      <c r="C671" s="467" t="str" cm="1">
        <f t="array" ref="C671">IFERROR(INDEX(Design!B$1:B$680,_Formatting!$J588),"")</f>
        <v/>
      </c>
      <c r="D671" s="467" t="str" cm="1">
        <f t="array" ref="D671">IFERROR(INDEX(Design!C$1:C$680,_Formatting!$J588),"")</f>
        <v/>
      </c>
      <c r="E671" s="467" t="str" cm="1">
        <f t="array" ref="E671">IFERROR(INDEX(Design!D$1:D$680,_Formatting!$J588),"")</f>
        <v/>
      </c>
      <c r="F671" s="467"/>
      <c r="G671" s="482" t="str" cm="1">
        <f t="array" ref="G671">IFERROR(INDEX(Design!E$1:E$680,_Formatting!$J588),"")</f>
        <v/>
      </c>
      <c r="H671" s="467"/>
      <c r="I671" s="467" t="str" cm="1">
        <f t="array" ref="I671">IFERROR(INDEX(Design!F$1:F$680,_Formatting!$J588),"")</f>
        <v/>
      </c>
      <c r="J671" s="467" t="str" cm="1">
        <f t="array" ref="J671">IFERROR(INDEX(Design!G$1:G$680,_Formatting!$J588),"")</f>
        <v/>
      </c>
      <c r="K671" s="483" t="str" cm="1">
        <f t="array" ref="K671">IFERROR(INDEX(Design!H$1:H$680,_Formatting!$J588),"")</f>
        <v/>
      </c>
      <c r="L671" s="467" t="str" cm="1">
        <f t="array" ref="L671">IFERROR(INDEX(Design!I$1:I$680,_Formatting!$J588),"")</f>
        <v/>
      </c>
      <c r="M671" s="467" t="str" cm="1">
        <f t="array" ref="M671">IFERROR(INDEX(Design!J$1:J$680,_Formatting!$J588),"")</f>
        <v/>
      </c>
      <c r="N671" s="467" t="str" cm="1">
        <f t="array" ref="N671">IFERROR(INDEX(Design!K$1:K$680,_Formatting!$J588),"")</f>
        <v/>
      </c>
      <c r="O671" s="467" t="str" cm="1">
        <f t="array" ref="O671">IFERROR(INDEX(Design!L$1:L$680,_Formatting!$J588),"")</f>
        <v/>
      </c>
      <c r="P671" s="467" t="str" cm="1">
        <f t="array" ref="P671">IFERROR(INDEX(Design!Q$1:Q$680,_Formatting!$J588),"")</f>
        <v/>
      </c>
    </row>
    <row r="672" spans="3:16" x14ac:dyDescent="0.25">
      <c r="C672" s="467" t="str" cm="1">
        <f t="array" ref="C672">IFERROR(INDEX(Design!B$1:B$680,_Formatting!$J589),"")</f>
        <v/>
      </c>
      <c r="D672" s="467" t="str" cm="1">
        <f t="array" ref="D672">IFERROR(INDEX(Design!C$1:C$680,_Formatting!$J589),"")</f>
        <v/>
      </c>
      <c r="E672" s="467" t="str" cm="1">
        <f t="array" ref="E672">IFERROR(INDEX(Design!D$1:D$680,_Formatting!$J589),"")</f>
        <v/>
      </c>
      <c r="F672" s="467"/>
      <c r="G672" s="482" t="str" cm="1">
        <f t="array" ref="G672">IFERROR(INDEX(Design!E$1:E$680,_Formatting!$J589),"")</f>
        <v/>
      </c>
      <c r="H672" s="467"/>
      <c r="I672" s="467" t="str" cm="1">
        <f t="array" ref="I672">IFERROR(INDEX(Design!F$1:F$680,_Formatting!$J589),"")</f>
        <v/>
      </c>
      <c r="J672" s="467" t="str" cm="1">
        <f t="array" ref="J672">IFERROR(INDEX(Design!G$1:G$680,_Formatting!$J589),"")</f>
        <v/>
      </c>
      <c r="K672" s="483" t="str" cm="1">
        <f t="array" ref="K672">IFERROR(INDEX(Design!H$1:H$680,_Formatting!$J589),"")</f>
        <v/>
      </c>
      <c r="L672" s="467" t="str" cm="1">
        <f t="array" ref="L672">IFERROR(INDEX(Design!I$1:I$680,_Formatting!$J589),"")</f>
        <v/>
      </c>
      <c r="M672" s="467" t="str" cm="1">
        <f t="array" ref="M672">IFERROR(INDEX(Design!J$1:J$680,_Formatting!$J589),"")</f>
        <v/>
      </c>
      <c r="N672" s="467" t="str" cm="1">
        <f t="array" ref="N672">IFERROR(INDEX(Design!K$1:K$680,_Formatting!$J589),"")</f>
        <v/>
      </c>
      <c r="O672" s="467" t="str" cm="1">
        <f t="array" ref="O672">IFERROR(INDEX(Design!L$1:L$680,_Formatting!$J589),"")</f>
        <v/>
      </c>
      <c r="P672" s="467" t="str" cm="1">
        <f t="array" ref="P672">IFERROR(INDEX(Design!Q$1:Q$680,_Formatting!$J589),"")</f>
        <v/>
      </c>
    </row>
    <row r="673" spans="3:16" x14ac:dyDescent="0.25">
      <c r="C673" s="467" t="str" cm="1">
        <f t="array" ref="C673">IFERROR(INDEX(Design!B$1:B$680,_Formatting!$J590),"")</f>
        <v/>
      </c>
      <c r="D673" s="467" t="str" cm="1">
        <f t="array" ref="D673">IFERROR(INDEX(Design!C$1:C$680,_Formatting!$J590),"")</f>
        <v/>
      </c>
      <c r="E673" s="467" t="str" cm="1">
        <f t="array" ref="E673">IFERROR(INDEX(Design!D$1:D$680,_Formatting!$J590),"")</f>
        <v/>
      </c>
      <c r="F673" s="467"/>
      <c r="G673" s="482" t="str" cm="1">
        <f t="array" ref="G673">IFERROR(INDEX(Design!E$1:E$680,_Formatting!$J590),"")</f>
        <v/>
      </c>
      <c r="H673" s="467"/>
      <c r="I673" s="467" t="str" cm="1">
        <f t="array" ref="I673">IFERROR(INDEX(Design!F$1:F$680,_Formatting!$J590),"")</f>
        <v/>
      </c>
      <c r="J673" s="467" t="str" cm="1">
        <f t="array" ref="J673">IFERROR(INDEX(Design!G$1:G$680,_Formatting!$J590),"")</f>
        <v/>
      </c>
      <c r="K673" s="483" t="str" cm="1">
        <f t="array" ref="K673">IFERROR(INDEX(Design!H$1:H$680,_Formatting!$J590),"")</f>
        <v/>
      </c>
      <c r="L673" s="467" t="str" cm="1">
        <f t="array" ref="L673">IFERROR(INDEX(Design!I$1:I$680,_Formatting!$J590),"")</f>
        <v/>
      </c>
      <c r="M673" s="467" t="str" cm="1">
        <f t="array" ref="M673">IFERROR(INDEX(Design!J$1:J$680,_Formatting!$J590),"")</f>
        <v/>
      </c>
      <c r="N673" s="467" t="str" cm="1">
        <f t="array" ref="N673">IFERROR(INDEX(Design!K$1:K$680,_Formatting!$J590),"")</f>
        <v/>
      </c>
      <c r="O673" s="467" t="str" cm="1">
        <f t="array" ref="O673">IFERROR(INDEX(Design!L$1:L$680,_Formatting!$J590),"")</f>
        <v/>
      </c>
      <c r="P673" s="467" t="str" cm="1">
        <f t="array" ref="P673">IFERROR(INDEX(Design!Q$1:Q$680,_Formatting!$J590),"")</f>
        <v/>
      </c>
    </row>
    <row r="674" spans="3:16" x14ac:dyDescent="0.25">
      <c r="C674" s="467" t="str" cm="1">
        <f t="array" ref="C674">IFERROR(INDEX(Design!B$1:B$680,_Formatting!$J591),"")</f>
        <v/>
      </c>
      <c r="D674" s="467" t="str" cm="1">
        <f t="array" ref="D674">IFERROR(INDEX(Design!C$1:C$680,_Formatting!$J591),"")</f>
        <v/>
      </c>
      <c r="E674" s="467" t="str" cm="1">
        <f t="array" ref="E674">IFERROR(INDEX(Design!D$1:D$680,_Formatting!$J591),"")</f>
        <v/>
      </c>
      <c r="F674" s="467"/>
      <c r="G674" s="482" t="str" cm="1">
        <f t="array" ref="G674">IFERROR(INDEX(Design!E$1:E$680,_Formatting!$J591),"")</f>
        <v/>
      </c>
      <c r="H674" s="467"/>
      <c r="I674" s="467" t="str" cm="1">
        <f t="array" ref="I674">IFERROR(INDEX(Design!F$1:F$680,_Formatting!$J591),"")</f>
        <v/>
      </c>
      <c r="J674" s="467" t="str" cm="1">
        <f t="array" ref="J674">IFERROR(INDEX(Design!G$1:G$680,_Formatting!$J591),"")</f>
        <v/>
      </c>
      <c r="K674" s="483" t="str" cm="1">
        <f t="array" ref="K674">IFERROR(INDEX(Design!H$1:H$680,_Formatting!$J591),"")</f>
        <v/>
      </c>
      <c r="L674" s="467" t="str" cm="1">
        <f t="array" ref="L674">IFERROR(INDEX(Design!I$1:I$680,_Formatting!$J591),"")</f>
        <v/>
      </c>
      <c r="M674" s="467" t="str" cm="1">
        <f t="array" ref="M674">IFERROR(INDEX(Design!J$1:J$680,_Formatting!$J591),"")</f>
        <v/>
      </c>
      <c r="N674" s="467" t="str" cm="1">
        <f t="array" ref="N674">IFERROR(INDEX(Design!K$1:K$680,_Formatting!$J591),"")</f>
        <v/>
      </c>
      <c r="O674" s="467" t="str" cm="1">
        <f t="array" ref="O674">IFERROR(INDEX(Design!L$1:L$680,_Formatting!$J591),"")</f>
        <v/>
      </c>
      <c r="P674" s="467" t="str" cm="1">
        <f t="array" ref="P674">IFERROR(INDEX(Design!Q$1:Q$680,_Formatting!$J591),"")</f>
        <v/>
      </c>
    </row>
    <row r="675" spans="3:16" x14ac:dyDescent="0.25">
      <c r="C675" s="467" t="str" cm="1">
        <f t="array" ref="C675">IFERROR(INDEX(Design!B$1:B$680,_Formatting!$J592),"")</f>
        <v/>
      </c>
      <c r="D675" s="467" t="str" cm="1">
        <f t="array" ref="D675">IFERROR(INDEX(Design!C$1:C$680,_Formatting!$J592),"")</f>
        <v/>
      </c>
      <c r="E675" s="467" t="str" cm="1">
        <f t="array" ref="E675">IFERROR(INDEX(Design!D$1:D$680,_Formatting!$J592),"")</f>
        <v/>
      </c>
      <c r="F675" s="467"/>
      <c r="G675" s="482" t="str" cm="1">
        <f t="array" ref="G675">IFERROR(INDEX(Design!E$1:E$680,_Formatting!$J592),"")</f>
        <v/>
      </c>
      <c r="H675" s="467"/>
      <c r="I675" s="467" t="str" cm="1">
        <f t="array" ref="I675">IFERROR(INDEX(Design!F$1:F$680,_Formatting!$J592),"")</f>
        <v/>
      </c>
      <c r="J675" s="467" t="str" cm="1">
        <f t="array" ref="J675">IFERROR(INDEX(Design!G$1:G$680,_Formatting!$J592),"")</f>
        <v/>
      </c>
      <c r="K675" s="483" t="str" cm="1">
        <f t="array" ref="K675">IFERROR(INDEX(Design!H$1:H$680,_Formatting!$J592),"")</f>
        <v/>
      </c>
      <c r="L675" s="467" t="str" cm="1">
        <f t="array" ref="L675">IFERROR(INDEX(Design!I$1:I$680,_Formatting!$J592),"")</f>
        <v/>
      </c>
      <c r="M675" s="467" t="str" cm="1">
        <f t="array" ref="M675">IFERROR(INDEX(Design!J$1:J$680,_Formatting!$J592),"")</f>
        <v/>
      </c>
      <c r="N675" s="467" t="str" cm="1">
        <f t="array" ref="N675">IFERROR(INDEX(Design!K$1:K$680,_Formatting!$J592),"")</f>
        <v/>
      </c>
      <c r="O675" s="467" t="str" cm="1">
        <f t="array" ref="O675">IFERROR(INDEX(Design!L$1:L$680,_Formatting!$J592),"")</f>
        <v/>
      </c>
      <c r="P675" s="467" t="str" cm="1">
        <f t="array" ref="P675">IFERROR(INDEX(Design!Q$1:Q$680,_Formatting!$J592),"")</f>
        <v/>
      </c>
    </row>
    <row r="676" spans="3:16" x14ac:dyDescent="0.25">
      <c r="C676" s="467" t="str" cm="1">
        <f t="array" ref="C676">IFERROR(INDEX(Design!B$1:B$680,_Formatting!$J593),"")</f>
        <v/>
      </c>
      <c r="D676" s="467" t="str" cm="1">
        <f t="array" ref="D676">IFERROR(INDEX(Design!C$1:C$680,_Formatting!$J593),"")</f>
        <v/>
      </c>
      <c r="E676" s="467" t="str" cm="1">
        <f t="array" ref="E676">IFERROR(INDEX(Design!D$1:D$680,_Formatting!$J593),"")</f>
        <v/>
      </c>
      <c r="F676" s="467"/>
      <c r="G676" s="482" t="str" cm="1">
        <f t="array" ref="G676">IFERROR(INDEX(Design!E$1:E$680,_Formatting!$J593),"")</f>
        <v/>
      </c>
      <c r="H676" s="467"/>
      <c r="I676" s="467" t="str" cm="1">
        <f t="array" ref="I676">IFERROR(INDEX(Design!F$1:F$680,_Formatting!$J593),"")</f>
        <v/>
      </c>
      <c r="J676" s="467" t="str" cm="1">
        <f t="array" ref="J676">IFERROR(INDEX(Design!G$1:G$680,_Formatting!$J593),"")</f>
        <v/>
      </c>
      <c r="K676" s="483" t="str" cm="1">
        <f t="array" ref="K676">IFERROR(INDEX(Design!H$1:H$680,_Formatting!$J593),"")</f>
        <v/>
      </c>
      <c r="L676" s="467" t="str" cm="1">
        <f t="array" ref="L676">IFERROR(INDEX(Design!I$1:I$680,_Formatting!$J593),"")</f>
        <v/>
      </c>
      <c r="M676" s="467" t="str" cm="1">
        <f t="array" ref="M676">IFERROR(INDEX(Design!J$1:J$680,_Formatting!$J593),"")</f>
        <v/>
      </c>
      <c r="N676" s="467" t="str" cm="1">
        <f t="array" ref="N676">IFERROR(INDEX(Design!K$1:K$680,_Formatting!$J593),"")</f>
        <v/>
      </c>
      <c r="O676" s="467" t="str" cm="1">
        <f t="array" ref="O676">IFERROR(INDEX(Design!L$1:L$680,_Formatting!$J593),"")</f>
        <v/>
      </c>
      <c r="P676" s="467" t="str" cm="1">
        <f t="array" ref="P676">IFERROR(INDEX(Design!Q$1:Q$680,_Formatting!$J593),"")</f>
        <v/>
      </c>
    </row>
    <row r="677" spans="3:16" x14ac:dyDescent="0.25">
      <c r="C677" s="467" t="str" cm="1">
        <f t="array" ref="C677">IFERROR(INDEX(Design!B$1:B$680,_Formatting!$J594),"")</f>
        <v/>
      </c>
      <c r="D677" s="467" t="str" cm="1">
        <f t="array" ref="D677">IFERROR(INDEX(Design!C$1:C$680,_Formatting!$J594),"")</f>
        <v/>
      </c>
      <c r="E677" s="467" t="str" cm="1">
        <f t="array" ref="E677">IFERROR(INDEX(Design!D$1:D$680,_Formatting!$J594),"")</f>
        <v/>
      </c>
      <c r="F677" s="467"/>
      <c r="G677" s="482" t="str" cm="1">
        <f t="array" ref="G677">IFERROR(INDEX(Design!E$1:E$680,_Formatting!$J594),"")</f>
        <v/>
      </c>
      <c r="H677" s="467"/>
      <c r="I677" s="467" t="str" cm="1">
        <f t="array" ref="I677">IFERROR(INDEX(Design!F$1:F$680,_Formatting!$J594),"")</f>
        <v/>
      </c>
      <c r="J677" s="467" t="str" cm="1">
        <f t="array" ref="J677">IFERROR(INDEX(Design!G$1:G$680,_Formatting!$J594),"")</f>
        <v/>
      </c>
      <c r="K677" s="483" t="str" cm="1">
        <f t="array" ref="K677">IFERROR(INDEX(Design!H$1:H$680,_Formatting!$J594),"")</f>
        <v/>
      </c>
      <c r="L677" s="467" t="str" cm="1">
        <f t="array" ref="L677">IFERROR(INDEX(Design!I$1:I$680,_Formatting!$J594),"")</f>
        <v/>
      </c>
      <c r="M677" s="467" t="str" cm="1">
        <f t="array" ref="M677">IFERROR(INDEX(Design!J$1:J$680,_Formatting!$J594),"")</f>
        <v/>
      </c>
      <c r="N677" s="467" t="str" cm="1">
        <f t="array" ref="N677">IFERROR(INDEX(Design!K$1:K$680,_Formatting!$J594),"")</f>
        <v/>
      </c>
      <c r="O677" s="467" t="str" cm="1">
        <f t="array" ref="O677">IFERROR(INDEX(Design!L$1:L$680,_Formatting!$J594),"")</f>
        <v/>
      </c>
      <c r="P677" s="467" t="str" cm="1">
        <f t="array" ref="P677">IFERROR(INDEX(Design!Q$1:Q$680,_Formatting!$J594),"")</f>
        <v/>
      </c>
    </row>
    <row r="678" spans="3:16" x14ac:dyDescent="0.25">
      <c r="C678" s="467" t="str" cm="1">
        <f t="array" ref="C678">IFERROR(INDEX(Design!B$1:B$680,_Formatting!$J595),"")</f>
        <v/>
      </c>
      <c r="D678" s="467" t="str" cm="1">
        <f t="array" ref="D678">IFERROR(INDEX(Design!C$1:C$680,_Formatting!$J595),"")</f>
        <v/>
      </c>
      <c r="E678" s="467" t="str" cm="1">
        <f t="array" ref="E678">IFERROR(INDEX(Design!D$1:D$680,_Formatting!$J595),"")</f>
        <v/>
      </c>
      <c r="F678" s="467"/>
      <c r="G678" s="482" t="str" cm="1">
        <f t="array" ref="G678">IFERROR(INDEX(Design!E$1:E$680,_Formatting!$J595),"")</f>
        <v/>
      </c>
      <c r="H678" s="467"/>
      <c r="I678" s="467" t="str" cm="1">
        <f t="array" ref="I678">IFERROR(INDEX(Design!F$1:F$680,_Formatting!$J595),"")</f>
        <v/>
      </c>
      <c r="J678" s="467" t="str" cm="1">
        <f t="array" ref="J678">IFERROR(INDEX(Design!G$1:G$680,_Formatting!$J595),"")</f>
        <v/>
      </c>
      <c r="K678" s="483" t="str" cm="1">
        <f t="array" ref="K678">IFERROR(INDEX(Design!H$1:H$680,_Formatting!$J595),"")</f>
        <v/>
      </c>
      <c r="L678" s="467" t="str" cm="1">
        <f t="array" ref="L678">IFERROR(INDEX(Design!I$1:I$680,_Formatting!$J595),"")</f>
        <v/>
      </c>
      <c r="M678" s="467" t="str" cm="1">
        <f t="array" ref="M678">IFERROR(INDEX(Design!J$1:J$680,_Formatting!$J595),"")</f>
        <v/>
      </c>
      <c r="N678" s="467" t="str" cm="1">
        <f t="array" ref="N678">IFERROR(INDEX(Design!K$1:K$680,_Formatting!$J595),"")</f>
        <v/>
      </c>
      <c r="O678" s="467" t="str" cm="1">
        <f t="array" ref="O678">IFERROR(INDEX(Design!L$1:L$680,_Formatting!$J595),"")</f>
        <v/>
      </c>
      <c r="P678" s="467" t="str" cm="1">
        <f t="array" ref="P678">IFERROR(INDEX(Design!Q$1:Q$680,_Formatting!$J595),"")</f>
        <v/>
      </c>
    </row>
    <row r="679" spans="3:16" x14ac:dyDescent="0.25">
      <c r="C679" s="467" t="str" cm="1">
        <f t="array" ref="C679">IFERROR(INDEX(Design!B$1:B$680,_Formatting!$J596),"")</f>
        <v/>
      </c>
      <c r="D679" s="467" t="str" cm="1">
        <f t="array" ref="D679">IFERROR(INDEX(Design!C$1:C$680,_Formatting!$J596),"")</f>
        <v/>
      </c>
      <c r="E679" s="467" t="str" cm="1">
        <f t="array" ref="E679">IFERROR(INDEX(Design!D$1:D$680,_Formatting!$J596),"")</f>
        <v/>
      </c>
      <c r="F679" s="467"/>
      <c r="G679" s="482" t="str" cm="1">
        <f t="array" ref="G679">IFERROR(INDEX(Design!E$1:E$680,_Formatting!$J596),"")</f>
        <v/>
      </c>
      <c r="H679" s="467"/>
      <c r="I679" s="467" t="str" cm="1">
        <f t="array" ref="I679">IFERROR(INDEX(Design!F$1:F$680,_Formatting!$J596),"")</f>
        <v/>
      </c>
      <c r="J679" s="467" t="str" cm="1">
        <f t="array" ref="J679">IFERROR(INDEX(Design!G$1:G$680,_Formatting!$J596),"")</f>
        <v/>
      </c>
      <c r="K679" s="483" t="str" cm="1">
        <f t="array" ref="K679">IFERROR(INDEX(Design!H$1:H$680,_Formatting!$J596),"")</f>
        <v/>
      </c>
      <c r="L679" s="467" t="str" cm="1">
        <f t="array" ref="L679">IFERROR(INDEX(Design!I$1:I$680,_Formatting!$J596),"")</f>
        <v/>
      </c>
      <c r="M679" s="467" t="str" cm="1">
        <f t="array" ref="M679">IFERROR(INDEX(Design!J$1:J$680,_Formatting!$J596),"")</f>
        <v/>
      </c>
      <c r="N679" s="467" t="str" cm="1">
        <f t="array" ref="N679">IFERROR(INDEX(Design!K$1:K$680,_Formatting!$J596),"")</f>
        <v/>
      </c>
      <c r="O679" s="467" t="str" cm="1">
        <f t="array" ref="O679">IFERROR(INDEX(Design!L$1:L$680,_Formatting!$J596),"")</f>
        <v/>
      </c>
      <c r="P679" s="467" t="str" cm="1">
        <f t="array" ref="P679">IFERROR(INDEX(Design!Q$1:Q$680,_Formatting!$J596),"")</f>
        <v/>
      </c>
    </row>
    <row r="680" spans="3:16" x14ac:dyDescent="0.25">
      <c r="C680" s="467" t="str" cm="1">
        <f t="array" ref="C680">IFERROR(INDEX(Design!B$1:B$680,_Formatting!$J597),"")</f>
        <v/>
      </c>
      <c r="D680" s="467" t="str" cm="1">
        <f t="array" ref="D680">IFERROR(INDEX(Design!C$1:C$680,_Formatting!$J597),"")</f>
        <v/>
      </c>
      <c r="E680" s="467" t="str" cm="1">
        <f t="array" ref="E680">IFERROR(INDEX(Design!D$1:D$680,_Formatting!$J597),"")</f>
        <v/>
      </c>
      <c r="F680" s="467"/>
      <c r="G680" s="482" t="str" cm="1">
        <f t="array" ref="G680">IFERROR(INDEX(Design!E$1:E$680,_Formatting!$J597),"")</f>
        <v/>
      </c>
      <c r="H680" s="467"/>
      <c r="I680" s="467" t="str" cm="1">
        <f t="array" ref="I680">IFERROR(INDEX(Design!F$1:F$680,_Formatting!$J597),"")</f>
        <v/>
      </c>
      <c r="J680" s="467" t="str" cm="1">
        <f t="array" ref="J680">IFERROR(INDEX(Design!G$1:G$680,_Formatting!$J597),"")</f>
        <v/>
      </c>
      <c r="K680" s="483" t="str" cm="1">
        <f t="array" ref="K680">IFERROR(INDEX(Design!H$1:H$680,_Formatting!$J597),"")</f>
        <v/>
      </c>
      <c r="L680" s="467" t="str" cm="1">
        <f t="array" ref="L680">IFERROR(INDEX(Design!I$1:I$680,_Formatting!$J597),"")</f>
        <v/>
      </c>
      <c r="M680" s="467" t="str" cm="1">
        <f t="array" ref="M680">IFERROR(INDEX(Design!J$1:J$680,_Formatting!$J597),"")</f>
        <v/>
      </c>
      <c r="N680" s="467" t="str" cm="1">
        <f t="array" ref="N680">IFERROR(INDEX(Design!K$1:K$680,_Formatting!$J597),"")</f>
        <v/>
      </c>
      <c r="O680" s="467" t="str" cm="1">
        <f t="array" ref="O680">IFERROR(INDEX(Design!L$1:L$680,_Formatting!$J597),"")</f>
        <v/>
      </c>
      <c r="P680" s="467" t="str" cm="1">
        <f t="array" ref="P680">IFERROR(INDEX(Design!Q$1:Q$680,_Formatting!$J597),"")</f>
        <v/>
      </c>
    </row>
    <row r="681" spans="3:16" x14ac:dyDescent="0.25">
      <c r="C681" s="467" t="str" cm="1">
        <f t="array" ref="C681">IFERROR(INDEX(Design!B$1:B$680,_Formatting!$J598),"")</f>
        <v/>
      </c>
      <c r="D681" s="467" t="str" cm="1">
        <f t="array" ref="D681">IFERROR(INDEX(Design!C$1:C$680,_Formatting!$J598),"")</f>
        <v/>
      </c>
      <c r="E681" s="467" t="str" cm="1">
        <f t="array" ref="E681">IFERROR(INDEX(Design!D$1:D$680,_Formatting!$J598),"")</f>
        <v/>
      </c>
      <c r="F681" s="467"/>
      <c r="G681" s="482" t="str" cm="1">
        <f t="array" ref="G681">IFERROR(INDEX(Design!E$1:E$680,_Formatting!$J598),"")</f>
        <v/>
      </c>
      <c r="H681" s="467"/>
      <c r="I681" s="467" t="str" cm="1">
        <f t="array" ref="I681">IFERROR(INDEX(Design!F$1:F$680,_Formatting!$J598),"")</f>
        <v/>
      </c>
      <c r="J681" s="467" t="str" cm="1">
        <f t="array" ref="J681">IFERROR(INDEX(Design!G$1:G$680,_Formatting!$J598),"")</f>
        <v/>
      </c>
      <c r="K681" s="483" t="str" cm="1">
        <f t="array" ref="K681">IFERROR(INDEX(Design!H$1:H$680,_Formatting!$J598),"")</f>
        <v/>
      </c>
      <c r="L681" s="467" t="str" cm="1">
        <f t="array" ref="L681">IFERROR(INDEX(Design!I$1:I$680,_Formatting!$J598),"")</f>
        <v/>
      </c>
      <c r="M681" s="467" t="str" cm="1">
        <f t="array" ref="M681">IFERROR(INDEX(Design!J$1:J$680,_Formatting!$J598),"")</f>
        <v/>
      </c>
      <c r="N681" s="467" t="str" cm="1">
        <f t="array" ref="N681">IFERROR(INDEX(Design!K$1:K$680,_Formatting!$J598),"")</f>
        <v/>
      </c>
      <c r="O681" s="467" t="str" cm="1">
        <f t="array" ref="O681">IFERROR(INDEX(Design!L$1:L$680,_Formatting!$J598),"")</f>
        <v/>
      </c>
      <c r="P681" s="467" t="str" cm="1">
        <f t="array" ref="P681">IFERROR(INDEX(Design!Q$1:Q$680,_Formatting!$J598),"")</f>
        <v/>
      </c>
    </row>
    <row r="682" spans="3:16" x14ac:dyDescent="0.25">
      <c r="C682" s="467" t="str" cm="1">
        <f t="array" ref="C682">IFERROR(INDEX(Design!B$1:B$680,_Formatting!$J599),"")</f>
        <v/>
      </c>
      <c r="D682" s="467" t="str" cm="1">
        <f t="array" ref="D682">IFERROR(INDEX(Design!C$1:C$680,_Formatting!$J599),"")</f>
        <v/>
      </c>
      <c r="E682" s="467" t="str" cm="1">
        <f t="array" ref="E682">IFERROR(INDEX(Design!D$1:D$680,_Formatting!$J599),"")</f>
        <v/>
      </c>
      <c r="F682" s="467"/>
      <c r="G682" s="482" t="str" cm="1">
        <f t="array" ref="G682">IFERROR(INDEX(Design!E$1:E$680,_Formatting!$J599),"")</f>
        <v/>
      </c>
      <c r="H682" s="467"/>
      <c r="I682" s="467" t="str" cm="1">
        <f t="array" ref="I682">IFERROR(INDEX(Design!F$1:F$680,_Formatting!$J599),"")</f>
        <v/>
      </c>
      <c r="J682" s="467" t="str" cm="1">
        <f t="array" ref="J682">IFERROR(INDEX(Design!G$1:G$680,_Formatting!$J599),"")</f>
        <v/>
      </c>
      <c r="K682" s="483" t="str" cm="1">
        <f t="array" ref="K682">IFERROR(INDEX(Design!H$1:H$680,_Formatting!$J599),"")</f>
        <v/>
      </c>
      <c r="L682" s="467" t="str" cm="1">
        <f t="array" ref="L682">IFERROR(INDEX(Design!I$1:I$680,_Formatting!$J599),"")</f>
        <v/>
      </c>
      <c r="M682" s="467" t="str" cm="1">
        <f t="array" ref="M682">IFERROR(INDEX(Design!J$1:J$680,_Formatting!$J599),"")</f>
        <v/>
      </c>
      <c r="N682" s="467" t="str" cm="1">
        <f t="array" ref="N682">IFERROR(INDEX(Design!K$1:K$680,_Formatting!$J599),"")</f>
        <v/>
      </c>
      <c r="O682" s="467" t="str" cm="1">
        <f t="array" ref="O682">IFERROR(INDEX(Design!L$1:L$680,_Formatting!$J599),"")</f>
        <v/>
      </c>
      <c r="P682" s="467" t="str" cm="1">
        <f t="array" ref="P682">IFERROR(INDEX(Design!Q$1:Q$680,_Formatting!$J599),"")</f>
        <v/>
      </c>
    </row>
    <row r="683" spans="3:16" x14ac:dyDescent="0.25">
      <c r="C683" s="467" t="str" cm="1">
        <f t="array" ref="C683">IFERROR(INDEX(Design!B$1:B$680,_Formatting!$J600),"")</f>
        <v/>
      </c>
      <c r="D683" s="467" t="str" cm="1">
        <f t="array" ref="D683">IFERROR(INDEX(Design!C$1:C$680,_Formatting!$J600),"")</f>
        <v/>
      </c>
      <c r="E683" s="467" t="str" cm="1">
        <f t="array" ref="E683">IFERROR(INDEX(Design!D$1:D$680,_Formatting!$J600),"")</f>
        <v/>
      </c>
      <c r="F683" s="467"/>
      <c r="G683" s="482" t="str" cm="1">
        <f t="array" ref="G683">IFERROR(INDEX(Design!E$1:E$680,_Formatting!$J600),"")</f>
        <v/>
      </c>
      <c r="H683" s="467"/>
      <c r="I683" s="467" t="str" cm="1">
        <f t="array" ref="I683">IFERROR(INDEX(Design!F$1:F$680,_Formatting!$J600),"")</f>
        <v/>
      </c>
      <c r="J683" s="467" t="str" cm="1">
        <f t="array" ref="J683">IFERROR(INDEX(Design!G$1:G$680,_Formatting!$J600),"")</f>
        <v/>
      </c>
      <c r="K683" s="483" t="str" cm="1">
        <f t="array" ref="K683">IFERROR(INDEX(Design!H$1:H$680,_Formatting!$J600),"")</f>
        <v/>
      </c>
      <c r="L683" s="467" t="str" cm="1">
        <f t="array" ref="L683">IFERROR(INDEX(Design!I$1:I$680,_Formatting!$J600),"")</f>
        <v/>
      </c>
      <c r="M683" s="467" t="str" cm="1">
        <f t="array" ref="M683">IFERROR(INDEX(Design!J$1:J$680,_Formatting!$J600),"")</f>
        <v/>
      </c>
      <c r="N683" s="467" t="str" cm="1">
        <f t="array" ref="N683">IFERROR(INDEX(Design!K$1:K$680,_Formatting!$J600),"")</f>
        <v/>
      </c>
      <c r="O683" s="467" t="str" cm="1">
        <f t="array" ref="O683">IFERROR(INDEX(Design!L$1:L$680,_Formatting!$J600),"")</f>
        <v/>
      </c>
      <c r="P683" s="467" t="str" cm="1">
        <f t="array" ref="P683">IFERROR(INDEX(Design!Q$1:Q$680,_Formatting!$J600),"")</f>
        <v/>
      </c>
    </row>
    <row r="684" spans="3:16" x14ac:dyDescent="0.25">
      <c r="C684" s="467" t="str" cm="1">
        <f t="array" ref="C684">IFERROR(INDEX(Design!B$1:B$680,_Formatting!$J601),"")</f>
        <v/>
      </c>
      <c r="D684" s="467" t="str" cm="1">
        <f t="array" ref="D684">IFERROR(INDEX(Design!C$1:C$680,_Formatting!$J601),"")</f>
        <v/>
      </c>
      <c r="E684" s="467" t="str" cm="1">
        <f t="array" ref="E684">IFERROR(INDEX(Design!D$1:D$680,_Formatting!$J601),"")</f>
        <v/>
      </c>
      <c r="F684" s="467"/>
      <c r="G684" s="482" t="str" cm="1">
        <f t="array" ref="G684">IFERROR(INDEX(Design!E$1:E$680,_Formatting!$J601),"")</f>
        <v/>
      </c>
      <c r="H684" s="467"/>
      <c r="I684" s="467" t="str" cm="1">
        <f t="array" ref="I684">IFERROR(INDEX(Design!F$1:F$680,_Formatting!$J601),"")</f>
        <v/>
      </c>
      <c r="J684" s="467" t="str" cm="1">
        <f t="array" ref="J684">IFERROR(INDEX(Design!G$1:G$680,_Formatting!$J601),"")</f>
        <v/>
      </c>
      <c r="K684" s="483" t="str" cm="1">
        <f t="array" ref="K684">IFERROR(INDEX(Design!H$1:H$680,_Formatting!$J601),"")</f>
        <v/>
      </c>
      <c r="L684" s="467" t="str" cm="1">
        <f t="array" ref="L684">IFERROR(INDEX(Design!I$1:I$680,_Formatting!$J601),"")</f>
        <v/>
      </c>
      <c r="M684" s="467" t="str" cm="1">
        <f t="array" ref="M684">IFERROR(INDEX(Design!J$1:J$680,_Formatting!$J601),"")</f>
        <v/>
      </c>
      <c r="N684" s="467" t="str" cm="1">
        <f t="array" ref="N684">IFERROR(INDEX(Design!K$1:K$680,_Formatting!$J601),"")</f>
        <v/>
      </c>
      <c r="O684" s="467" t="str" cm="1">
        <f t="array" ref="O684">IFERROR(INDEX(Design!L$1:L$680,_Formatting!$J601),"")</f>
        <v/>
      </c>
      <c r="P684" s="467" t="str" cm="1">
        <f t="array" ref="P684">IFERROR(INDEX(Design!Q$1:Q$680,_Formatting!$J601),"")</f>
        <v/>
      </c>
    </row>
    <row r="685" spans="3:16" x14ac:dyDescent="0.25">
      <c r="C685" s="467" t="str" cm="1">
        <f t="array" ref="C685">IFERROR(INDEX(Design!B$1:B$680,_Formatting!$J602),"")</f>
        <v/>
      </c>
      <c r="D685" s="467" t="str" cm="1">
        <f t="array" ref="D685">IFERROR(INDEX(Design!C$1:C$680,_Formatting!$J602),"")</f>
        <v/>
      </c>
      <c r="E685" s="467" t="str" cm="1">
        <f t="array" ref="E685">IFERROR(INDEX(Design!D$1:D$680,_Formatting!$J602),"")</f>
        <v/>
      </c>
      <c r="F685" s="467"/>
      <c r="G685" s="482" t="str" cm="1">
        <f t="array" ref="G685">IFERROR(INDEX(Design!E$1:E$680,_Formatting!$J602),"")</f>
        <v/>
      </c>
      <c r="H685" s="467"/>
      <c r="I685" s="467" t="str" cm="1">
        <f t="array" ref="I685">IFERROR(INDEX(Design!F$1:F$680,_Formatting!$J602),"")</f>
        <v/>
      </c>
      <c r="J685" s="467" t="str" cm="1">
        <f t="array" ref="J685">IFERROR(INDEX(Design!G$1:G$680,_Formatting!$J602),"")</f>
        <v/>
      </c>
      <c r="K685" s="483" t="str" cm="1">
        <f t="array" ref="K685">IFERROR(INDEX(Design!H$1:H$680,_Formatting!$J602),"")</f>
        <v/>
      </c>
      <c r="L685" s="467" t="str" cm="1">
        <f t="array" ref="L685">IFERROR(INDEX(Design!I$1:I$680,_Formatting!$J602),"")</f>
        <v/>
      </c>
      <c r="M685" s="467" t="str" cm="1">
        <f t="array" ref="M685">IFERROR(INDEX(Design!J$1:J$680,_Formatting!$J602),"")</f>
        <v/>
      </c>
      <c r="N685" s="467" t="str" cm="1">
        <f t="array" ref="N685">IFERROR(INDEX(Design!K$1:K$680,_Formatting!$J602),"")</f>
        <v/>
      </c>
      <c r="O685" s="467" t="str" cm="1">
        <f t="array" ref="O685">IFERROR(INDEX(Design!L$1:L$680,_Formatting!$J602),"")</f>
        <v/>
      </c>
      <c r="P685" s="467" t="str" cm="1">
        <f t="array" ref="P685">IFERROR(INDEX(Design!Q$1:Q$680,_Formatting!$J602),"")</f>
        <v/>
      </c>
    </row>
    <row r="686" spans="3:16" x14ac:dyDescent="0.25">
      <c r="C686" s="467" t="str" cm="1">
        <f t="array" ref="C686">IFERROR(INDEX(Design!B$1:B$680,_Formatting!$J603),"")</f>
        <v/>
      </c>
      <c r="D686" s="467" t="str" cm="1">
        <f t="array" ref="D686">IFERROR(INDEX(Design!C$1:C$680,_Formatting!$J603),"")</f>
        <v/>
      </c>
      <c r="E686" s="467" t="str" cm="1">
        <f t="array" ref="E686">IFERROR(INDEX(Design!D$1:D$680,_Formatting!$J603),"")</f>
        <v/>
      </c>
      <c r="F686" s="467"/>
      <c r="G686" s="482" t="str" cm="1">
        <f t="array" ref="G686">IFERROR(INDEX(Design!E$1:E$680,_Formatting!$J603),"")</f>
        <v/>
      </c>
      <c r="H686" s="467"/>
      <c r="I686" s="467" t="str" cm="1">
        <f t="array" ref="I686">IFERROR(INDEX(Design!F$1:F$680,_Formatting!$J603),"")</f>
        <v/>
      </c>
      <c r="J686" s="467" t="str" cm="1">
        <f t="array" ref="J686">IFERROR(INDEX(Design!G$1:G$680,_Formatting!$J603),"")</f>
        <v/>
      </c>
      <c r="K686" s="483" t="str" cm="1">
        <f t="array" ref="K686">IFERROR(INDEX(Design!H$1:H$680,_Formatting!$J603),"")</f>
        <v/>
      </c>
      <c r="L686" s="467" t="str" cm="1">
        <f t="array" ref="L686">IFERROR(INDEX(Design!I$1:I$680,_Formatting!$J603),"")</f>
        <v/>
      </c>
      <c r="M686" s="467" t="str" cm="1">
        <f t="array" ref="M686">IFERROR(INDEX(Design!J$1:J$680,_Formatting!$J603),"")</f>
        <v/>
      </c>
      <c r="N686" s="467" t="str" cm="1">
        <f t="array" ref="N686">IFERROR(INDEX(Design!K$1:K$680,_Formatting!$J603),"")</f>
        <v/>
      </c>
      <c r="O686" s="467" t="str" cm="1">
        <f t="array" ref="O686">IFERROR(INDEX(Design!L$1:L$680,_Formatting!$J603),"")</f>
        <v/>
      </c>
      <c r="P686" s="467" t="str" cm="1">
        <f t="array" ref="P686">IFERROR(INDEX(Design!Q$1:Q$680,_Formatting!$J603),"")</f>
        <v/>
      </c>
    </row>
    <row r="687" spans="3:16" x14ac:dyDescent="0.25">
      <c r="C687" s="467" t="str" cm="1">
        <f t="array" ref="C687">IFERROR(INDEX(Design!B$1:B$680,_Formatting!$J604),"")</f>
        <v/>
      </c>
      <c r="D687" s="467" t="str" cm="1">
        <f t="array" ref="D687">IFERROR(INDEX(Design!C$1:C$680,_Formatting!$J604),"")</f>
        <v/>
      </c>
      <c r="E687" s="467" t="str" cm="1">
        <f t="array" ref="E687">IFERROR(INDEX(Design!D$1:D$680,_Formatting!$J604),"")</f>
        <v/>
      </c>
      <c r="F687" s="467"/>
      <c r="G687" s="482" t="str" cm="1">
        <f t="array" ref="G687">IFERROR(INDEX(Design!E$1:E$680,_Formatting!$J604),"")</f>
        <v/>
      </c>
      <c r="H687" s="467"/>
      <c r="I687" s="467" t="str" cm="1">
        <f t="array" ref="I687">IFERROR(INDEX(Design!F$1:F$680,_Formatting!$J604),"")</f>
        <v/>
      </c>
      <c r="J687" s="467" t="str" cm="1">
        <f t="array" ref="J687">IFERROR(INDEX(Design!G$1:G$680,_Formatting!$J604),"")</f>
        <v/>
      </c>
      <c r="K687" s="483" t="str" cm="1">
        <f t="array" ref="K687">IFERROR(INDEX(Design!H$1:H$680,_Formatting!$J604),"")</f>
        <v/>
      </c>
      <c r="L687" s="467" t="str" cm="1">
        <f t="array" ref="L687">IFERROR(INDEX(Design!I$1:I$680,_Formatting!$J604),"")</f>
        <v/>
      </c>
      <c r="M687" s="467" t="str" cm="1">
        <f t="array" ref="M687">IFERROR(INDEX(Design!J$1:J$680,_Formatting!$J604),"")</f>
        <v/>
      </c>
      <c r="N687" s="467" t="str" cm="1">
        <f t="array" ref="N687">IFERROR(INDEX(Design!K$1:K$680,_Formatting!$J604),"")</f>
        <v/>
      </c>
      <c r="O687" s="467" t="str" cm="1">
        <f t="array" ref="O687">IFERROR(INDEX(Design!L$1:L$680,_Formatting!$J604),"")</f>
        <v/>
      </c>
      <c r="P687" s="467" t="str" cm="1">
        <f t="array" ref="P687">IFERROR(INDEX(Design!Q$1:Q$680,_Formatting!$J604),"")</f>
        <v/>
      </c>
    </row>
    <row r="688" spans="3:16" x14ac:dyDescent="0.25">
      <c r="C688" s="467" t="str" cm="1">
        <f t="array" ref="C688">IFERROR(INDEX(Design!B$1:B$680,_Formatting!$J605),"")</f>
        <v/>
      </c>
      <c r="D688" s="467" t="str" cm="1">
        <f t="array" ref="D688">IFERROR(INDEX(Design!C$1:C$680,_Formatting!$J605),"")</f>
        <v/>
      </c>
      <c r="E688" s="467" t="str" cm="1">
        <f t="array" ref="E688">IFERROR(INDEX(Design!D$1:D$680,_Formatting!$J605),"")</f>
        <v/>
      </c>
      <c r="F688" s="467"/>
      <c r="G688" s="482" t="str" cm="1">
        <f t="array" ref="G688">IFERROR(INDEX(Design!E$1:E$680,_Formatting!$J605),"")</f>
        <v/>
      </c>
      <c r="H688" s="467"/>
      <c r="I688" s="467" t="str" cm="1">
        <f t="array" ref="I688">IFERROR(INDEX(Design!F$1:F$680,_Formatting!$J605),"")</f>
        <v/>
      </c>
      <c r="J688" s="467" t="str" cm="1">
        <f t="array" ref="J688">IFERROR(INDEX(Design!G$1:G$680,_Formatting!$J605),"")</f>
        <v/>
      </c>
      <c r="K688" s="483" t="str" cm="1">
        <f t="array" ref="K688">IFERROR(INDEX(Design!H$1:H$680,_Formatting!$J605),"")</f>
        <v/>
      </c>
      <c r="L688" s="467" t="str" cm="1">
        <f t="array" ref="L688">IFERROR(INDEX(Design!I$1:I$680,_Formatting!$J605),"")</f>
        <v/>
      </c>
      <c r="M688" s="467" t="str" cm="1">
        <f t="array" ref="M688">IFERROR(INDEX(Design!J$1:J$680,_Formatting!$J605),"")</f>
        <v/>
      </c>
      <c r="N688" s="467" t="str" cm="1">
        <f t="array" ref="N688">IFERROR(INDEX(Design!K$1:K$680,_Formatting!$J605),"")</f>
        <v/>
      </c>
      <c r="O688" s="467" t="str" cm="1">
        <f t="array" ref="O688">IFERROR(INDEX(Design!L$1:L$680,_Formatting!$J605),"")</f>
        <v/>
      </c>
      <c r="P688" s="467" t="str" cm="1">
        <f t="array" ref="P688">IFERROR(INDEX(Design!Q$1:Q$680,_Formatting!$J605),"")</f>
        <v/>
      </c>
    </row>
    <row r="689" spans="3:16" x14ac:dyDescent="0.25">
      <c r="C689" s="467" t="str" cm="1">
        <f t="array" ref="C689">IFERROR(INDEX(Design!B$1:B$680,_Formatting!$J606),"")</f>
        <v/>
      </c>
      <c r="D689" s="467" t="str" cm="1">
        <f t="array" ref="D689">IFERROR(INDEX(Design!C$1:C$680,_Formatting!$J606),"")</f>
        <v/>
      </c>
      <c r="E689" s="467" t="str" cm="1">
        <f t="array" ref="E689">IFERROR(INDEX(Design!D$1:D$680,_Formatting!$J606),"")</f>
        <v/>
      </c>
      <c r="F689" s="467"/>
      <c r="G689" s="482" t="str" cm="1">
        <f t="array" ref="G689">IFERROR(INDEX(Design!E$1:E$680,_Formatting!$J606),"")</f>
        <v/>
      </c>
      <c r="H689" s="467"/>
      <c r="I689" s="467" t="str" cm="1">
        <f t="array" ref="I689">IFERROR(INDEX(Design!F$1:F$680,_Formatting!$J606),"")</f>
        <v/>
      </c>
      <c r="J689" s="467" t="str" cm="1">
        <f t="array" ref="J689">IFERROR(INDEX(Design!G$1:G$680,_Formatting!$J606),"")</f>
        <v/>
      </c>
      <c r="K689" s="483" t="str" cm="1">
        <f t="array" ref="K689">IFERROR(INDEX(Design!H$1:H$680,_Formatting!$J606),"")</f>
        <v/>
      </c>
      <c r="L689" s="467" t="str" cm="1">
        <f t="array" ref="L689">IFERROR(INDEX(Design!I$1:I$680,_Formatting!$J606),"")</f>
        <v/>
      </c>
      <c r="M689" s="467" t="str" cm="1">
        <f t="array" ref="M689">IFERROR(INDEX(Design!J$1:J$680,_Formatting!$J606),"")</f>
        <v/>
      </c>
      <c r="N689" s="467" t="str" cm="1">
        <f t="array" ref="N689">IFERROR(INDEX(Design!K$1:K$680,_Formatting!$J606),"")</f>
        <v/>
      </c>
      <c r="O689" s="467" t="str" cm="1">
        <f t="array" ref="O689">IFERROR(INDEX(Design!L$1:L$680,_Formatting!$J606),"")</f>
        <v/>
      </c>
      <c r="P689" s="467" t="str" cm="1">
        <f t="array" ref="P689">IFERROR(INDEX(Design!Q$1:Q$680,_Formatting!$J606),"")</f>
        <v/>
      </c>
    </row>
    <row r="690" spans="3:16" x14ac:dyDescent="0.25">
      <c r="C690" s="467" t="str" cm="1">
        <f t="array" ref="C690">IFERROR(INDEX(Design!B$1:B$680,_Formatting!$J607),"")</f>
        <v/>
      </c>
      <c r="D690" s="467" t="str" cm="1">
        <f t="array" ref="D690">IFERROR(INDEX(Design!C$1:C$680,_Formatting!$J607),"")</f>
        <v/>
      </c>
      <c r="E690" s="467" t="str" cm="1">
        <f t="array" ref="E690">IFERROR(INDEX(Design!D$1:D$680,_Formatting!$J607),"")</f>
        <v/>
      </c>
      <c r="F690" s="467"/>
      <c r="G690" s="482" t="str" cm="1">
        <f t="array" ref="G690">IFERROR(INDEX(Design!E$1:E$680,_Formatting!$J607),"")</f>
        <v/>
      </c>
      <c r="H690" s="467"/>
      <c r="I690" s="467" t="str" cm="1">
        <f t="array" ref="I690">IFERROR(INDEX(Design!F$1:F$680,_Formatting!$J607),"")</f>
        <v/>
      </c>
      <c r="J690" s="467" t="str" cm="1">
        <f t="array" ref="J690">IFERROR(INDEX(Design!G$1:G$680,_Formatting!$J607),"")</f>
        <v/>
      </c>
      <c r="K690" s="483" t="str" cm="1">
        <f t="array" ref="K690">IFERROR(INDEX(Design!H$1:H$680,_Formatting!$J607),"")</f>
        <v/>
      </c>
      <c r="L690" s="467" t="str" cm="1">
        <f t="array" ref="L690">IFERROR(INDEX(Design!I$1:I$680,_Formatting!$J607),"")</f>
        <v/>
      </c>
      <c r="M690" s="467" t="str" cm="1">
        <f t="array" ref="M690">IFERROR(INDEX(Design!J$1:J$680,_Formatting!$J607),"")</f>
        <v/>
      </c>
      <c r="N690" s="467" t="str" cm="1">
        <f t="array" ref="N690">IFERROR(INDEX(Design!K$1:K$680,_Formatting!$J607),"")</f>
        <v/>
      </c>
      <c r="O690" s="467" t="str" cm="1">
        <f t="array" ref="O690">IFERROR(INDEX(Design!L$1:L$680,_Formatting!$J607),"")</f>
        <v/>
      </c>
      <c r="P690" s="467" t="str" cm="1">
        <f t="array" ref="P690">IFERROR(INDEX(Design!Q$1:Q$680,_Formatting!$J607),"")</f>
        <v/>
      </c>
    </row>
    <row r="691" spans="3:16" x14ac:dyDescent="0.25">
      <c r="C691" s="467" t="str" cm="1">
        <f t="array" ref="C691">IFERROR(INDEX(Design!B$1:B$680,_Formatting!$J608),"")</f>
        <v/>
      </c>
      <c r="D691" s="467" t="str" cm="1">
        <f t="array" ref="D691">IFERROR(INDEX(Design!C$1:C$680,_Formatting!$J608),"")</f>
        <v/>
      </c>
      <c r="E691" s="467" t="str" cm="1">
        <f t="array" ref="E691">IFERROR(INDEX(Design!D$1:D$680,_Formatting!$J608),"")</f>
        <v/>
      </c>
      <c r="F691" s="467"/>
      <c r="G691" s="482" t="str" cm="1">
        <f t="array" ref="G691">IFERROR(INDEX(Design!E$1:E$680,_Formatting!$J608),"")</f>
        <v/>
      </c>
      <c r="H691" s="467"/>
      <c r="I691" s="467" t="str" cm="1">
        <f t="array" ref="I691">IFERROR(INDEX(Design!F$1:F$680,_Formatting!$J608),"")</f>
        <v/>
      </c>
      <c r="J691" s="467" t="str" cm="1">
        <f t="array" ref="J691">IFERROR(INDEX(Design!G$1:G$680,_Formatting!$J608),"")</f>
        <v/>
      </c>
      <c r="K691" s="483" t="str" cm="1">
        <f t="array" ref="K691">IFERROR(INDEX(Design!H$1:H$680,_Formatting!$J608),"")</f>
        <v/>
      </c>
      <c r="L691" s="467" t="str" cm="1">
        <f t="array" ref="L691">IFERROR(INDEX(Design!I$1:I$680,_Formatting!$J608),"")</f>
        <v/>
      </c>
      <c r="M691" s="467" t="str" cm="1">
        <f t="array" ref="M691">IFERROR(INDEX(Design!J$1:J$680,_Formatting!$J608),"")</f>
        <v/>
      </c>
      <c r="N691" s="467" t="str" cm="1">
        <f t="array" ref="N691">IFERROR(INDEX(Design!K$1:K$680,_Formatting!$J608),"")</f>
        <v/>
      </c>
      <c r="O691" s="467" t="str" cm="1">
        <f t="array" ref="O691">IFERROR(INDEX(Design!L$1:L$680,_Formatting!$J608),"")</f>
        <v/>
      </c>
      <c r="P691" s="467" t="str" cm="1">
        <f t="array" ref="P691">IFERROR(INDEX(Design!Q$1:Q$680,_Formatting!$J608),"")</f>
        <v/>
      </c>
    </row>
    <row r="692" spans="3:16" x14ac:dyDescent="0.25">
      <c r="C692" s="467" t="str" cm="1">
        <f t="array" ref="C692">IFERROR(INDEX(Design!B$1:B$680,_Formatting!$J609),"")</f>
        <v/>
      </c>
      <c r="D692" s="467" t="str" cm="1">
        <f t="array" ref="D692">IFERROR(INDEX(Design!C$1:C$680,_Formatting!$J609),"")</f>
        <v/>
      </c>
      <c r="E692" s="467" t="str" cm="1">
        <f t="array" ref="E692">IFERROR(INDEX(Design!D$1:D$680,_Formatting!$J609),"")</f>
        <v/>
      </c>
      <c r="F692" s="467"/>
      <c r="G692" s="482" t="str" cm="1">
        <f t="array" ref="G692">IFERROR(INDEX(Design!E$1:E$680,_Formatting!$J609),"")</f>
        <v/>
      </c>
      <c r="H692" s="467"/>
      <c r="I692" s="467" t="str" cm="1">
        <f t="array" ref="I692">IFERROR(INDEX(Design!F$1:F$680,_Formatting!$J609),"")</f>
        <v/>
      </c>
      <c r="J692" s="467" t="str" cm="1">
        <f t="array" ref="J692">IFERROR(INDEX(Design!G$1:G$680,_Formatting!$J609),"")</f>
        <v/>
      </c>
      <c r="K692" s="483" t="str" cm="1">
        <f t="array" ref="K692">IFERROR(INDEX(Design!H$1:H$680,_Formatting!$J609),"")</f>
        <v/>
      </c>
      <c r="L692" s="467" t="str" cm="1">
        <f t="array" ref="L692">IFERROR(INDEX(Design!I$1:I$680,_Formatting!$J609),"")</f>
        <v/>
      </c>
      <c r="M692" s="467" t="str" cm="1">
        <f t="array" ref="M692">IFERROR(INDEX(Design!J$1:J$680,_Formatting!$J609),"")</f>
        <v/>
      </c>
      <c r="N692" s="467" t="str" cm="1">
        <f t="array" ref="N692">IFERROR(INDEX(Design!K$1:K$680,_Formatting!$J609),"")</f>
        <v/>
      </c>
      <c r="O692" s="467" t="str" cm="1">
        <f t="array" ref="O692">IFERROR(INDEX(Design!L$1:L$680,_Formatting!$J609),"")</f>
        <v/>
      </c>
      <c r="P692" s="467" t="str" cm="1">
        <f t="array" ref="P692">IFERROR(INDEX(Design!Q$1:Q$680,_Formatting!$J609),"")</f>
        <v/>
      </c>
    </row>
    <row r="693" spans="3:16" x14ac:dyDescent="0.25">
      <c r="C693" s="467" t="str" cm="1">
        <f t="array" ref="C693">IFERROR(INDEX(Design!B$1:B$680,_Formatting!$J610),"")</f>
        <v/>
      </c>
      <c r="D693" s="467" t="str" cm="1">
        <f t="array" ref="D693">IFERROR(INDEX(Design!C$1:C$680,_Formatting!$J610),"")</f>
        <v/>
      </c>
      <c r="E693" s="467" t="str" cm="1">
        <f t="array" ref="E693">IFERROR(INDEX(Design!D$1:D$680,_Formatting!$J610),"")</f>
        <v/>
      </c>
      <c r="F693" s="467"/>
      <c r="G693" s="482" t="str" cm="1">
        <f t="array" ref="G693">IFERROR(INDEX(Design!E$1:E$680,_Formatting!$J610),"")</f>
        <v/>
      </c>
      <c r="H693" s="467"/>
      <c r="I693" s="467" t="str" cm="1">
        <f t="array" ref="I693">IFERROR(INDEX(Design!F$1:F$680,_Formatting!$J610),"")</f>
        <v/>
      </c>
      <c r="J693" s="467" t="str" cm="1">
        <f t="array" ref="J693">IFERROR(INDEX(Design!G$1:G$680,_Formatting!$J610),"")</f>
        <v/>
      </c>
      <c r="K693" s="483" t="str" cm="1">
        <f t="array" ref="K693">IFERROR(INDEX(Design!H$1:H$680,_Formatting!$J610),"")</f>
        <v/>
      </c>
      <c r="L693" s="467" t="str" cm="1">
        <f t="array" ref="L693">IFERROR(INDEX(Design!I$1:I$680,_Formatting!$J610),"")</f>
        <v/>
      </c>
      <c r="M693" s="467" t="str" cm="1">
        <f t="array" ref="M693">IFERROR(INDEX(Design!J$1:J$680,_Formatting!$J610),"")</f>
        <v/>
      </c>
      <c r="N693" s="467" t="str" cm="1">
        <f t="array" ref="N693">IFERROR(INDEX(Design!K$1:K$680,_Formatting!$J610),"")</f>
        <v/>
      </c>
      <c r="O693" s="467" t="str" cm="1">
        <f t="array" ref="O693">IFERROR(INDEX(Design!L$1:L$680,_Formatting!$J610),"")</f>
        <v/>
      </c>
      <c r="P693" s="467" t="str" cm="1">
        <f t="array" ref="P693">IFERROR(INDEX(Design!Q$1:Q$680,_Formatting!$J610),"")</f>
        <v/>
      </c>
    </row>
    <row r="694" spans="3:16" x14ac:dyDescent="0.25">
      <c r="C694" s="467" t="str" cm="1">
        <f t="array" ref="C694">IFERROR(INDEX(Design!B$1:B$680,_Formatting!$J611),"")</f>
        <v/>
      </c>
      <c r="D694" s="467" t="str" cm="1">
        <f t="array" ref="D694">IFERROR(INDEX(Design!C$1:C$680,_Formatting!$J611),"")</f>
        <v/>
      </c>
      <c r="E694" s="467" t="str" cm="1">
        <f t="array" ref="E694">IFERROR(INDEX(Design!D$1:D$680,_Formatting!$J611),"")</f>
        <v/>
      </c>
      <c r="F694" s="467"/>
      <c r="G694" s="482" t="str" cm="1">
        <f t="array" ref="G694">IFERROR(INDEX(Design!E$1:E$680,_Formatting!$J611),"")</f>
        <v/>
      </c>
      <c r="H694" s="467"/>
      <c r="I694" s="467" t="str" cm="1">
        <f t="array" ref="I694">IFERROR(INDEX(Design!F$1:F$680,_Formatting!$J611),"")</f>
        <v/>
      </c>
      <c r="J694" s="467" t="str" cm="1">
        <f t="array" ref="J694">IFERROR(INDEX(Design!G$1:G$680,_Formatting!$J611),"")</f>
        <v/>
      </c>
      <c r="K694" s="483" t="str" cm="1">
        <f t="array" ref="K694">IFERROR(INDEX(Design!H$1:H$680,_Formatting!$J611),"")</f>
        <v/>
      </c>
      <c r="L694" s="467" t="str" cm="1">
        <f t="array" ref="L694">IFERROR(INDEX(Design!I$1:I$680,_Formatting!$J611),"")</f>
        <v/>
      </c>
      <c r="M694" s="467" t="str" cm="1">
        <f t="array" ref="M694">IFERROR(INDEX(Design!J$1:J$680,_Formatting!$J611),"")</f>
        <v/>
      </c>
      <c r="N694" s="467" t="str" cm="1">
        <f t="array" ref="N694">IFERROR(INDEX(Design!K$1:K$680,_Formatting!$J611),"")</f>
        <v/>
      </c>
      <c r="O694" s="467" t="str" cm="1">
        <f t="array" ref="O694">IFERROR(INDEX(Design!L$1:L$680,_Formatting!$J611),"")</f>
        <v/>
      </c>
      <c r="P694" s="467" t="str" cm="1">
        <f t="array" ref="P694">IFERROR(INDEX(Design!Q$1:Q$680,_Formatting!$J611),"")</f>
        <v/>
      </c>
    </row>
    <row r="695" spans="3:16" x14ac:dyDescent="0.25">
      <c r="C695" s="467" t="str" cm="1">
        <f t="array" ref="C695">IFERROR(INDEX(Design!B$1:B$680,_Formatting!$J612),"")</f>
        <v/>
      </c>
      <c r="D695" s="467" t="str" cm="1">
        <f t="array" ref="D695">IFERROR(INDEX(Design!C$1:C$680,_Formatting!$J612),"")</f>
        <v/>
      </c>
      <c r="E695" s="467" t="str" cm="1">
        <f t="array" ref="E695">IFERROR(INDEX(Design!D$1:D$680,_Formatting!$J612),"")</f>
        <v/>
      </c>
      <c r="F695" s="467"/>
      <c r="G695" s="482" t="str" cm="1">
        <f t="array" ref="G695">IFERROR(INDEX(Design!E$1:E$680,_Formatting!$J612),"")</f>
        <v/>
      </c>
      <c r="H695" s="467"/>
      <c r="I695" s="467" t="str" cm="1">
        <f t="array" ref="I695">IFERROR(INDEX(Design!F$1:F$680,_Formatting!$J612),"")</f>
        <v/>
      </c>
      <c r="J695" s="467" t="str" cm="1">
        <f t="array" ref="J695">IFERROR(INDEX(Design!G$1:G$680,_Formatting!$J612),"")</f>
        <v/>
      </c>
      <c r="K695" s="483" t="str" cm="1">
        <f t="array" ref="K695">IFERROR(INDEX(Design!H$1:H$680,_Formatting!$J612),"")</f>
        <v/>
      </c>
      <c r="L695" s="467" t="str" cm="1">
        <f t="array" ref="L695">IFERROR(INDEX(Design!I$1:I$680,_Formatting!$J612),"")</f>
        <v/>
      </c>
      <c r="M695" s="467" t="str" cm="1">
        <f t="array" ref="M695">IFERROR(INDEX(Design!J$1:J$680,_Formatting!$J612),"")</f>
        <v/>
      </c>
      <c r="N695" s="467" t="str" cm="1">
        <f t="array" ref="N695">IFERROR(INDEX(Design!K$1:K$680,_Formatting!$J612),"")</f>
        <v/>
      </c>
      <c r="O695" s="467" t="str" cm="1">
        <f t="array" ref="O695">IFERROR(INDEX(Design!L$1:L$680,_Formatting!$J612),"")</f>
        <v/>
      </c>
      <c r="P695" s="467" t="str" cm="1">
        <f t="array" ref="P695">IFERROR(INDEX(Design!Q$1:Q$680,_Formatting!$J612),"")</f>
        <v/>
      </c>
    </row>
    <row r="696" spans="3:16" x14ac:dyDescent="0.25">
      <c r="C696" s="467" t="str" cm="1">
        <f t="array" ref="C696">IFERROR(INDEX(Design!B$1:B$680,_Formatting!$J613),"")</f>
        <v/>
      </c>
      <c r="D696" s="467" t="str" cm="1">
        <f t="array" ref="D696">IFERROR(INDEX(Design!C$1:C$680,_Formatting!$J613),"")</f>
        <v/>
      </c>
      <c r="E696" s="467" t="str" cm="1">
        <f t="array" ref="E696">IFERROR(INDEX(Design!D$1:D$680,_Formatting!$J613),"")</f>
        <v/>
      </c>
      <c r="F696" s="467"/>
      <c r="G696" s="482" t="str" cm="1">
        <f t="array" ref="G696">IFERROR(INDEX(Design!E$1:E$680,_Formatting!$J613),"")</f>
        <v/>
      </c>
      <c r="H696" s="467"/>
      <c r="I696" s="467" t="str" cm="1">
        <f t="array" ref="I696">IFERROR(INDEX(Design!F$1:F$680,_Formatting!$J613),"")</f>
        <v/>
      </c>
      <c r="J696" s="467" t="str" cm="1">
        <f t="array" ref="J696">IFERROR(INDEX(Design!G$1:G$680,_Formatting!$J613),"")</f>
        <v/>
      </c>
      <c r="K696" s="483" t="str" cm="1">
        <f t="array" ref="K696">IFERROR(INDEX(Design!H$1:H$680,_Formatting!$J613),"")</f>
        <v/>
      </c>
      <c r="L696" s="467" t="str" cm="1">
        <f t="array" ref="L696">IFERROR(INDEX(Design!I$1:I$680,_Formatting!$J613),"")</f>
        <v/>
      </c>
      <c r="M696" s="467" t="str" cm="1">
        <f t="array" ref="M696">IFERROR(INDEX(Design!J$1:J$680,_Formatting!$J613),"")</f>
        <v/>
      </c>
      <c r="N696" s="467" t="str" cm="1">
        <f t="array" ref="N696">IFERROR(INDEX(Design!K$1:K$680,_Formatting!$J613),"")</f>
        <v/>
      </c>
      <c r="O696" s="467" t="str" cm="1">
        <f t="array" ref="O696">IFERROR(INDEX(Design!L$1:L$680,_Formatting!$J613),"")</f>
        <v/>
      </c>
      <c r="P696" s="467" t="str" cm="1">
        <f t="array" ref="P696">IFERROR(INDEX(Design!Q$1:Q$680,_Formatting!$J613),"")</f>
        <v/>
      </c>
    </row>
    <row r="697" spans="3:16" x14ac:dyDescent="0.25">
      <c r="C697" s="467" t="str" cm="1">
        <f t="array" ref="C697">IFERROR(INDEX(Design!B$1:B$680,_Formatting!$J614),"")</f>
        <v/>
      </c>
      <c r="D697" s="467" t="str" cm="1">
        <f t="array" ref="D697">IFERROR(INDEX(Design!C$1:C$680,_Formatting!$J614),"")</f>
        <v/>
      </c>
      <c r="E697" s="467" t="str" cm="1">
        <f t="array" ref="E697">IFERROR(INDEX(Design!D$1:D$680,_Formatting!$J614),"")</f>
        <v/>
      </c>
      <c r="F697" s="467"/>
      <c r="G697" s="482" t="str" cm="1">
        <f t="array" ref="G697">IFERROR(INDEX(Design!E$1:E$680,_Formatting!$J614),"")</f>
        <v/>
      </c>
      <c r="H697" s="467"/>
      <c r="I697" s="467" t="str" cm="1">
        <f t="array" ref="I697">IFERROR(INDEX(Design!F$1:F$680,_Formatting!$J614),"")</f>
        <v/>
      </c>
      <c r="J697" s="467" t="str" cm="1">
        <f t="array" ref="J697">IFERROR(INDEX(Design!G$1:G$680,_Formatting!$J614),"")</f>
        <v/>
      </c>
      <c r="K697" s="483" t="str" cm="1">
        <f t="array" ref="K697">IFERROR(INDEX(Design!H$1:H$680,_Formatting!$J614),"")</f>
        <v/>
      </c>
      <c r="L697" s="467" t="str" cm="1">
        <f t="array" ref="L697">IFERROR(INDEX(Design!I$1:I$680,_Formatting!$J614),"")</f>
        <v/>
      </c>
      <c r="M697" s="467" t="str" cm="1">
        <f t="array" ref="M697">IFERROR(INDEX(Design!J$1:J$680,_Formatting!$J614),"")</f>
        <v/>
      </c>
      <c r="N697" s="467" t="str" cm="1">
        <f t="array" ref="N697">IFERROR(INDEX(Design!K$1:K$680,_Formatting!$J614),"")</f>
        <v/>
      </c>
      <c r="O697" s="467" t="str" cm="1">
        <f t="array" ref="O697">IFERROR(INDEX(Design!L$1:L$680,_Formatting!$J614),"")</f>
        <v/>
      </c>
      <c r="P697" s="467" t="str" cm="1">
        <f t="array" ref="P697">IFERROR(INDEX(Design!Q$1:Q$680,_Formatting!$J614),"")</f>
        <v/>
      </c>
    </row>
    <row r="698" spans="3:16" x14ac:dyDescent="0.25">
      <c r="C698" s="467" t="str" cm="1">
        <f t="array" ref="C698">IFERROR(INDEX(Design!B$1:B$680,_Formatting!$J615),"")</f>
        <v/>
      </c>
      <c r="D698" s="467" t="str" cm="1">
        <f t="array" ref="D698">IFERROR(INDEX(Design!C$1:C$680,_Formatting!$J615),"")</f>
        <v/>
      </c>
      <c r="E698" s="467" t="str" cm="1">
        <f t="array" ref="E698">IFERROR(INDEX(Design!D$1:D$680,_Formatting!$J615),"")</f>
        <v/>
      </c>
      <c r="F698" s="467"/>
      <c r="G698" s="482" t="str" cm="1">
        <f t="array" ref="G698">IFERROR(INDEX(Design!E$1:E$680,_Formatting!$J615),"")</f>
        <v/>
      </c>
      <c r="H698" s="467"/>
      <c r="I698" s="467" t="str" cm="1">
        <f t="array" ref="I698">IFERROR(INDEX(Design!F$1:F$680,_Formatting!$J615),"")</f>
        <v/>
      </c>
      <c r="J698" s="467" t="str" cm="1">
        <f t="array" ref="J698">IFERROR(INDEX(Design!G$1:G$680,_Formatting!$J615),"")</f>
        <v/>
      </c>
      <c r="K698" s="483" t="str" cm="1">
        <f t="array" ref="K698">IFERROR(INDEX(Design!H$1:H$680,_Formatting!$J615),"")</f>
        <v/>
      </c>
      <c r="L698" s="467" t="str" cm="1">
        <f t="array" ref="L698">IFERROR(INDEX(Design!I$1:I$680,_Formatting!$J615),"")</f>
        <v/>
      </c>
      <c r="M698" s="467" t="str" cm="1">
        <f t="array" ref="M698">IFERROR(INDEX(Design!J$1:J$680,_Formatting!$J615),"")</f>
        <v/>
      </c>
      <c r="N698" s="467" t="str" cm="1">
        <f t="array" ref="N698">IFERROR(INDEX(Design!K$1:K$680,_Formatting!$J615),"")</f>
        <v/>
      </c>
      <c r="O698" s="467" t="str" cm="1">
        <f t="array" ref="O698">IFERROR(INDEX(Design!L$1:L$680,_Formatting!$J615),"")</f>
        <v/>
      </c>
      <c r="P698" s="467" t="str" cm="1">
        <f t="array" ref="P698">IFERROR(INDEX(Design!Q$1:Q$680,_Formatting!$J615),"")</f>
        <v/>
      </c>
    </row>
    <row r="699" spans="3:16" x14ac:dyDescent="0.25">
      <c r="C699" s="467" t="str" cm="1">
        <f t="array" ref="C699">IFERROR(INDEX(Design!B$1:B$680,_Formatting!$J616),"")</f>
        <v/>
      </c>
      <c r="D699" s="467" t="str" cm="1">
        <f t="array" ref="D699">IFERROR(INDEX(Design!C$1:C$680,_Formatting!$J616),"")</f>
        <v/>
      </c>
      <c r="E699" s="467" t="str" cm="1">
        <f t="array" ref="E699">IFERROR(INDEX(Design!D$1:D$680,_Formatting!$J616),"")</f>
        <v/>
      </c>
      <c r="F699" s="467"/>
      <c r="G699" s="482" t="str" cm="1">
        <f t="array" ref="G699">IFERROR(INDEX(Design!E$1:E$680,_Formatting!$J616),"")</f>
        <v/>
      </c>
      <c r="H699" s="467"/>
      <c r="I699" s="467" t="str" cm="1">
        <f t="array" ref="I699">IFERROR(INDEX(Design!F$1:F$680,_Formatting!$J616),"")</f>
        <v/>
      </c>
      <c r="J699" s="467" t="str" cm="1">
        <f t="array" ref="J699">IFERROR(INDEX(Design!G$1:G$680,_Formatting!$J616),"")</f>
        <v/>
      </c>
      <c r="K699" s="483" t="str" cm="1">
        <f t="array" ref="K699">IFERROR(INDEX(Design!H$1:H$680,_Formatting!$J616),"")</f>
        <v/>
      </c>
      <c r="L699" s="467" t="str" cm="1">
        <f t="array" ref="L699">IFERROR(INDEX(Design!I$1:I$680,_Formatting!$J616),"")</f>
        <v/>
      </c>
      <c r="M699" s="467" t="str" cm="1">
        <f t="array" ref="M699">IFERROR(INDEX(Design!J$1:J$680,_Formatting!$J616),"")</f>
        <v/>
      </c>
      <c r="N699" s="467" t="str" cm="1">
        <f t="array" ref="N699">IFERROR(INDEX(Design!K$1:K$680,_Formatting!$J616),"")</f>
        <v/>
      </c>
      <c r="O699" s="467" t="str" cm="1">
        <f t="array" ref="O699">IFERROR(INDEX(Design!L$1:L$680,_Formatting!$J616),"")</f>
        <v/>
      </c>
      <c r="P699" s="467" t="str" cm="1">
        <f t="array" ref="P699">IFERROR(INDEX(Design!Q$1:Q$680,_Formatting!$J616),"")</f>
        <v/>
      </c>
    </row>
    <row r="700" spans="3:16" x14ac:dyDescent="0.25">
      <c r="C700" s="467" t="str" cm="1">
        <f t="array" ref="C700">IFERROR(INDEX(Design!B$1:B$680,_Formatting!$J617),"")</f>
        <v/>
      </c>
      <c r="D700" s="467" t="str" cm="1">
        <f t="array" ref="D700">IFERROR(INDEX(Design!C$1:C$680,_Formatting!$J617),"")</f>
        <v/>
      </c>
      <c r="E700" s="467" t="str" cm="1">
        <f t="array" ref="E700">IFERROR(INDEX(Design!D$1:D$680,_Formatting!$J617),"")</f>
        <v/>
      </c>
      <c r="F700" s="467"/>
      <c r="G700" s="482" t="str" cm="1">
        <f t="array" ref="G700">IFERROR(INDEX(Design!E$1:E$680,_Formatting!$J617),"")</f>
        <v/>
      </c>
      <c r="H700" s="467"/>
      <c r="I700" s="467" t="str" cm="1">
        <f t="array" ref="I700">IFERROR(INDEX(Design!F$1:F$680,_Formatting!$J617),"")</f>
        <v/>
      </c>
      <c r="J700" s="467" t="str" cm="1">
        <f t="array" ref="J700">IFERROR(INDEX(Design!G$1:G$680,_Formatting!$J617),"")</f>
        <v/>
      </c>
      <c r="K700" s="483" t="str" cm="1">
        <f t="array" ref="K700">IFERROR(INDEX(Design!H$1:H$680,_Formatting!$J617),"")</f>
        <v/>
      </c>
      <c r="L700" s="467" t="str" cm="1">
        <f t="array" ref="L700">IFERROR(INDEX(Design!I$1:I$680,_Formatting!$J617),"")</f>
        <v/>
      </c>
      <c r="M700" s="467" t="str" cm="1">
        <f t="array" ref="M700">IFERROR(INDEX(Design!J$1:J$680,_Formatting!$J617),"")</f>
        <v/>
      </c>
      <c r="N700" s="467" t="str" cm="1">
        <f t="array" ref="N700">IFERROR(INDEX(Design!K$1:K$680,_Formatting!$J617),"")</f>
        <v/>
      </c>
      <c r="O700" s="467" t="str" cm="1">
        <f t="array" ref="O700">IFERROR(INDEX(Design!L$1:L$680,_Formatting!$J617),"")</f>
        <v/>
      </c>
      <c r="P700" s="467" t="str" cm="1">
        <f t="array" ref="P700">IFERROR(INDEX(Design!Q$1:Q$680,_Formatting!$J617),"")</f>
        <v/>
      </c>
    </row>
    <row r="701" spans="3:16" x14ac:dyDescent="0.25">
      <c r="C701" s="467" t="str" cm="1">
        <f t="array" ref="C701">IFERROR(INDEX(Design!B$1:B$680,_Formatting!$J618),"")</f>
        <v/>
      </c>
      <c r="D701" s="467" t="str" cm="1">
        <f t="array" ref="D701">IFERROR(INDEX(Design!C$1:C$680,_Formatting!$J618),"")</f>
        <v/>
      </c>
      <c r="E701" s="467" t="str" cm="1">
        <f t="array" ref="E701">IFERROR(INDEX(Design!D$1:D$680,_Formatting!$J618),"")</f>
        <v/>
      </c>
      <c r="F701" s="467"/>
      <c r="G701" s="482" t="str" cm="1">
        <f t="array" ref="G701">IFERROR(INDEX(Design!E$1:E$680,_Formatting!$J618),"")</f>
        <v/>
      </c>
      <c r="H701" s="467"/>
      <c r="I701" s="467" t="str" cm="1">
        <f t="array" ref="I701">IFERROR(INDEX(Design!F$1:F$680,_Formatting!$J618),"")</f>
        <v/>
      </c>
      <c r="J701" s="467" t="str" cm="1">
        <f t="array" ref="J701">IFERROR(INDEX(Design!G$1:G$680,_Formatting!$J618),"")</f>
        <v/>
      </c>
      <c r="K701" s="483" t="str" cm="1">
        <f t="array" ref="K701">IFERROR(INDEX(Design!H$1:H$680,_Formatting!$J618),"")</f>
        <v/>
      </c>
      <c r="L701" s="467" t="str" cm="1">
        <f t="array" ref="L701">IFERROR(INDEX(Design!I$1:I$680,_Formatting!$J618),"")</f>
        <v/>
      </c>
      <c r="M701" s="467" t="str" cm="1">
        <f t="array" ref="M701">IFERROR(INDEX(Design!J$1:J$680,_Formatting!$J618),"")</f>
        <v/>
      </c>
      <c r="N701" s="467" t="str" cm="1">
        <f t="array" ref="N701">IFERROR(INDEX(Design!K$1:K$680,_Formatting!$J618),"")</f>
        <v/>
      </c>
      <c r="O701" s="467" t="str" cm="1">
        <f t="array" ref="O701">IFERROR(INDEX(Design!L$1:L$680,_Formatting!$J618),"")</f>
        <v/>
      </c>
      <c r="P701" s="467" t="str" cm="1">
        <f t="array" ref="P701">IFERROR(INDEX(Design!Q$1:Q$680,_Formatting!$J618),"")</f>
        <v/>
      </c>
    </row>
    <row r="702" spans="3:16" x14ac:dyDescent="0.25">
      <c r="C702" s="467" t="str" cm="1">
        <f t="array" ref="C702">IFERROR(INDEX(Design!B$1:B$680,_Formatting!$J619),"")</f>
        <v/>
      </c>
      <c r="D702" s="467" t="str" cm="1">
        <f t="array" ref="D702">IFERROR(INDEX(Design!C$1:C$680,_Formatting!$J619),"")</f>
        <v/>
      </c>
      <c r="E702" s="467" t="str" cm="1">
        <f t="array" ref="E702">IFERROR(INDEX(Design!D$1:D$680,_Formatting!$J619),"")</f>
        <v/>
      </c>
      <c r="F702" s="467"/>
      <c r="G702" s="482" t="str" cm="1">
        <f t="array" ref="G702">IFERROR(INDEX(Design!E$1:E$680,_Formatting!$J619),"")</f>
        <v/>
      </c>
      <c r="H702" s="467"/>
      <c r="I702" s="467" t="str" cm="1">
        <f t="array" ref="I702">IFERROR(INDEX(Design!F$1:F$680,_Formatting!$J619),"")</f>
        <v/>
      </c>
      <c r="J702" s="467" t="str" cm="1">
        <f t="array" ref="J702">IFERROR(INDEX(Design!G$1:G$680,_Formatting!$J619),"")</f>
        <v/>
      </c>
      <c r="K702" s="483" t="str" cm="1">
        <f t="array" ref="K702">IFERROR(INDEX(Design!H$1:H$680,_Formatting!$J619),"")</f>
        <v/>
      </c>
      <c r="L702" s="467" t="str" cm="1">
        <f t="array" ref="L702">IFERROR(INDEX(Design!I$1:I$680,_Formatting!$J619),"")</f>
        <v/>
      </c>
      <c r="M702" s="467" t="str" cm="1">
        <f t="array" ref="M702">IFERROR(INDEX(Design!J$1:J$680,_Formatting!$J619),"")</f>
        <v/>
      </c>
      <c r="N702" s="467" t="str" cm="1">
        <f t="array" ref="N702">IFERROR(INDEX(Design!K$1:K$680,_Formatting!$J619),"")</f>
        <v/>
      </c>
      <c r="O702" s="467" t="str" cm="1">
        <f t="array" ref="O702">IFERROR(INDEX(Design!L$1:L$680,_Formatting!$J619),"")</f>
        <v/>
      </c>
      <c r="P702" s="467" t="str" cm="1">
        <f t="array" ref="P702">IFERROR(INDEX(Design!Q$1:Q$680,_Formatting!$J619),"")</f>
        <v/>
      </c>
    </row>
    <row r="703" spans="3:16" x14ac:dyDescent="0.25">
      <c r="C703" s="467" t="str" cm="1">
        <f t="array" ref="C703">IFERROR(INDEX(Design!B$1:B$680,_Formatting!$J620),"")</f>
        <v/>
      </c>
      <c r="D703" s="467" t="str" cm="1">
        <f t="array" ref="D703">IFERROR(INDEX(Design!C$1:C$680,_Formatting!$J620),"")</f>
        <v/>
      </c>
      <c r="E703" s="467" t="str" cm="1">
        <f t="array" ref="E703">IFERROR(INDEX(Design!D$1:D$680,_Formatting!$J620),"")</f>
        <v/>
      </c>
      <c r="F703" s="467"/>
      <c r="G703" s="482" t="str" cm="1">
        <f t="array" ref="G703">IFERROR(INDEX(Design!E$1:E$680,_Formatting!$J620),"")</f>
        <v/>
      </c>
      <c r="H703" s="467"/>
      <c r="I703" s="467" t="str" cm="1">
        <f t="array" ref="I703">IFERROR(INDEX(Design!F$1:F$680,_Formatting!$J620),"")</f>
        <v/>
      </c>
      <c r="J703" s="467" t="str" cm="1">
        <f t="array" ref="J703">IFERROR(INDEX(Design!G$1:G$680,_Formatting!$J620),"")</f>
        <v/>
      </c>
      <c r="K703" s="483" t="str" cm="1">
        <f t="array" ref="K703">IFERROR(INDEX(Design!H$1:H$680,_Formatting!$J620),"")</f>
        <v/>
      </c>
      <c r="L703" s="467" t="str" cm="1">
        <f t="array" ref="L703">IFERROR(INDEX(Design!I$1:I$680,_Formatting!$J620),"")</f>
        <v/>
      </c>
      <c r="M703" s="467" t="str" cm="1">
        <f t="array" ref="M703">IFERROR(INDEX(Design!J$1:J$680,_Formatting!$J620),"")</f>
        <v/>
      </c>
      <c r="N703" s="467" t="str" cm="1">
        <f t="array" ref="N703">IFERROR(INDEX(Design!K$1:K$680,_Formatting!$J620),"")</f>
        <v/>
      </c>
      <c r="O703" s="467" t="str" cm="1">
        <f t="array" ref="O703">IFERROR(INDEX(Design!L$1:L$680,_Formatting!$J620),"")</f>
        <v/>
      </c>
      <c r="P703" s="467" t="str" cm="1">
        <f t="array" ref="P703">IFERROR(INDEX(Design!Q$1:Q$680,_Formatting!$J620),"")</f>
        <v/>
      </c>
    </row>
    <row r="704" spans="3:16" x14ac:dyDescent="0.25">
      <c r="C704" s="467" t="str" cm="1">
        <f t="array" ref="C704">IFERROR(INDEX(Design!B$1:B$680,_Formatting!$J621),"")</f>
        <v/>
      </c>
      <c r="D704" s="467" t="str" cm="1">
        <f t="array" ref="D704">IFERROR(INDEX(Design!C$1:C$680,_Formatting!$J621),"")</f>
        <v/>
      </c>
      <c r="E704" s="467" t="str" cm="1">
        <f t="array" ref="E704">IFERROR(INDEX(Design!D$1:D$680,_Formatting!$J621),"")</f>
        <v/>
      </c>
      <c r="F704" s="467"/>
      <c r="G704" s="482" t="str" cm="1">
        <f t="array" ref="G704">IFERROR(INDEX(Design!E$1:E$680,_Formatting!$J621),"")</f>
        <v/>
      </c>
      <c r="H704" s="467"/>
      <c r="I704" s="467" t="str" cm="1">
        <f t="array" ref="I704">IFERROR(INDEX(Design!F$1:F$680,_Formatting!$J621),"")</f>
        <v/>
      </c>
      <c r="J704" s="467" t="str" cm="1">
        <f t="array" ref="J704">IFERROR(INDEX(Design!G$1:G$680,_Formatting!$J621),"")</f>
        <v/>
      </c>
      <c r="K704" s="483" t="str" cm="1">
        <f t="array" ref="K704">IFERROR(INDEX(Design!H$1:H$680,_Formatting!$J621),"")</f>
        <v/>
      </c>
      <c r="L704" s="467" t="str" cm="1">
        <f t="array" ref="L704">IFERROR(INDEX(Design!I$1:I$680,_Formatting!$J621),"")</f>
        <v/>
      </c>
      <c r="M704" s="467" t="str" cm="1">
        <f t="array" ref="M704">IFERROR(INDEX(Design!J$1:J$680,_Formatting!$J621),"")</f>
        <v/>
      </c>
      <c r="N704" s="467" t="str" cm="1">
        <f t="array" ref="N704">IFERROR(INDEX(Design!K$1:K$680,_Formatting!$J621),"")</f>
        <v/>
      </c>
      <c r="O704" s="467" t="str" cm="1">
        <f t="array" ref="O704">IFERROR(INDEX(Design!L$1:L$680,_Formatting!$J621),"")</f>
        <v/>
      </c>
      <c r="P704" s="467" t="str" cm="1">
        <f t="array" ref="P704">IFERROR(INDEX(Design!Q$1:Q$680,_Formatting!$J621),"")</f>
        <v/>
      </c>
    </row>
    <row r="705" spans="3:16" x14ac:dyDescent="0.25">
      <c r="C705" s="467" t="str" cm="1">
        <f t="array" ref="C705">IFERROR(INDEX(Design!B$1:B$680,_Formatting!$J622),"")</f>
        <v/>
      </c>
      <c r="D705" s="467" t="str" cm="1">
        <f t="array" ref="D705">IFERROR(INDEX(Design!C$1:C$680,_Formatting!$J622),"")</f>
        <v/>
      </c>
      <c r="E705" s="467" t="str" cm="1">
        <f t="array" ref="E705">IFERROR(INDEX(Design!D$1:D$680,_Formatting!$J622),"")</f>
        <v/>
      </c>
      <c r="F705" s="467"/>
      <c r="G705" s="482" t="str" cm="1">
        <f t="array" ref="G705">IFERROR(INDEX(Design!E$1:E$680,_Formatting!$J622),"")</f>
        <v/>
      </c>
      <c r="H705" s="467"/>
      <c r="I705" s="467" t="str" cm="1">
        <f t="array" ref="I705">IFERROR(INDEX(Design!F$1:F$680,_Formatting!$J622),"")</f>
        <v/>
      </c>
      <c r="J705" s="467" t="str" cm="1">
        <f t="array" ref="J705">IFERROR(INDEX(Design!G$1:G$680,_Formatting!$J622),"")</f>
        <v/>
      </c>
      <c r="K705" s="483" t="str" cm="1">
        <f t="array" ref="K705">IFERROR(INDEX(Design!H$1:H$680,_Formatting!$J622),"")</f>
        <v/>
      </c>
      <c r="L705" s="467" t="str" cm="1">
        <f t="array" ref="L705">IFERROR(INDEX(Design!I$1:I$680,_Formatting!$J622),"")</f>
        <v/>
      </c>
      <c r="M705" s="467" t="str" cm="1">
        <f t="array" ref="M705">IFERROR(INDEX(Design!J$1:J$680,_Formatting!$J622),"")</f>
        <v/>
      </c>
      <c r="N705" s="467" t="str" cm="1">
        <f t="array" ref="N705">IFERROR(INDEX(Design!K$1:K$680,_Formatting!$J622),"")</f>
        <v/>
      </c>
      <c r="O705" s="467" t="str" cm="1">
        <f t="array" ref="O705">IFERROR(INDEX(Design!L$1:L$680,_Formatting!$J622),"")</f>
        <v/>
      </c>
      <c r="P705" s="467" t="str" cm="1">
        <f t="array" ref="P705">IFERROR(INDEX(Design!Q$1:Q$680,_Formatting!$J622),"")</f>
        <v/>
      </c>
    </row>
    <row r="706" spans="3:16" x14ac:dyDescent="0.25">
      <c r="C706" s="467" t="str" cm="1">
        <f t="array" ref="C706">IFERROR(INDEX(Design!B$1:B$680,_Formatting!$J623),"")</f>
        <v/>
      </c>
      <c r="D706" s="467" t="str" cm="1">
        <f t="array" ref="D706">IFERROR(INDEX(Design!C$1:C$680,_Formatting!$J623),"")</f>
        <v/>
      </c>
      <c r="E706" s="467" t="str" cm="1">
        <f t="array" ref="E706">IFERROR(INDEX(Design!D$1:D$680,_Formatting!$J623),"")</f>
        <v/>
      </c>
      <c r="F706" s="467"/>
      <c r="G706" s="482" t="str" cm="1">
        <f t="array" ref="G706">IFERROR(INDEX(Design!E$1:E$680,_Formatting!$J623),"")</f>
        <v/>
      </c>
      <c r="H706" s="467"/>
      <c r="I706" s="467" t="str" cm="1">
        <f t="array" ref="I706">IFERROR(INDEX(Design!F$1:F$680,_Formatting!$J623),"")</f>
        <v/>
      </c>
      <c r="J706" s="467" t="str" cm="1">
        <f t="array" ref="J706">IFERROR(INDEX(Design!G$1:G$680,_Formatting!$J623),"")</f>
        <v/>
      </c>
      <c r="K706" s="483" t="str" cm="1">
        <f t="array" ref="K706">IFERROR(INDEX(Design!H$1:H$680,_Formatting!$J623),"")</f>
        <v/>
      </c>
      <c r="L706" s="467" t="str" cm="1">
        <f t="array" ref="L706">IFERROR(INDEX(Design!I$1:I$680,_Formatting!$J623),"")</f>
        <v/>
      </c>
      <c r="M706" s="467" t="str" cm="1">
        <f t="array" ref="M706">IFERROR(INDEX(Design!J$1:J$680,_Formatting!$J623),"")</f>
        <v/>
      </c>
      <c r="N706" s="467" t="str" cm="1">
        <f t="array" ref="N706">IFERROR(INDEX(Design!K$1:K$680,_Formatting!$J623),"")</f>
        <v/>
      </c>
      <c r="O706" s="467" t="str" cm="1">
        <f t="array" ref="O706">IFERROR(INDEX(Design!L$1:L$680,_Formatting!$J623),"")</f>
        <v/>
      </c>
      <c r="P706" s="467" t="str" cm="1">
        <f t="array" ref="P706">IFERROR(INDEX(Design!Q$1:Q$680,_Formatting!$J623),"")</f>
        <v/>
      </c>
    </row>
    <row r="707" spans="3:16" x14ac:dyDescent="0.25">
      <c r="C707" s="467" t="str" cm="1">
        <f t="array" ref="C707">IFERROR(INDEX(Design!B$1:B$680,_Formatting!$J624),"")</f>
        <v/>
      </c>
      <c r="D707" s="467" t="str" cm="1">
        <f t="array" ref="D707">IFERROR(INDEX(Design!C$1:C$680,_Formatting!$J624),"")</f>
        <v/>
      </c>
      <c r="E707" s="467" t="str" cm="1">
        <f t="array" ref="E707">IFERROR(INDEX(Design!D$1:D$680,_Formatting!$J624),"")</f>
        <v/>
      </c>
      <c r="F707" s="467"/>
      <c r="G707" s="482" t="str" cm="1">
        <f t="array" ref="G707">IFERROR(INDEX(Design!E$1:E$680,_Formatting!$J624),"")</f>
        <v/>
      </c>
      <c r="H707" s="467"/>
      <c r="I707" s="467" t="str" cm="1">
        <f t="array" ref="I707">IFERROR(INDEX(Design!F$1:F$680,_Formatting!$J624),"")</f>
        <v/>
      </c>
      <c r="J707" s="467" t="str" cm="1">
        <f t="array" ref="J707">IFERROR(INDEX(Design!G$1:G$680,_Formatting!$J624),"")</f>
        <v/>
      </c>
      <c r="K707" s="483" t="str" cm="1">
        <f t="array" ref="K707">IFERROR(INDEX(Design!H$1:H$680,_Formatting!$J624),"")</f>
        <v/>
      </c>
      <c r="L707" s="467" t="str" cm="1">
        <f t="array" ref="L707">IFERROR(INDEX(Design!I$1:I$680,_Formatting!$J624),"")</f>
        <v/>
      </c>
      <c r="M707" s="467" t="str" cm="1">
        <f t="array" ref="M707">IFERROR(INDEX(Design!J$1:J$680,_Formatting!$J624),"")</f>
        <v/>
      </c>
      <c r="N707" s="467" t="str" cm="1">
        <f t="array" ref="N707">IFERROR(INDEX(Design!K$1:K$680,_Formatting!$J624),"")</f>
        <v/>
      </c>
      <c r="O707" s="467" t="str" cm="1">
        <f t="array" ref="O707">IFERROR(INDEX(Design!L$1:L$680,_Formatting!$J624),"")</f>
        <v/>
      </c>
      <c r="P707" s="467" t="str" cm="1">
        <f t="array" ref="P707">IFERROR(INDEX(Design!Q$1:Q$680,_Formatting!$J624),"")</f>
        <v/>
      </c>
    </row>
    <row r="708" spans="3:16" x14ac:dyDescent="0.25">
      <c r="C708" s="467" t="str" cm="1">
        <f t="array" ref="C708">IFERROR(INDEX(Design!B$1:B$680,_Formatting!$J625),"")</f>
        <v/>
      </c>
      <c r="D708" s="467" t="str" cm="1">
        <f t="array" ref="D708">IFERROR(INDEX(Design!C$1:C$680,_Formatting!$J625),"")</f>
        <v/>
      </c>
      <c r="E708" s="467" t="str" cm="1">
        <f t="array" ref="E708">IFERROR(INDEX(Design!D$1:D$680,_Formatting!$J625),"")</f>
        <v/>
      </c>
      <c r="F708" s="467"/>
      <c r="G708" s="482" t="str" cm="1">
        <f t="array" ref="G708">IFERROR(INDEX(Design!E$1:E$680,_Formatting!$J625),"")</f>
        <v/>
      </c>
      <c r="H708" s="467"/>
      <c r="I708" s="467" t="str" cm="1">
        <f t="array" ref="I708">IFERROR(INDEX(Design!F$1:F$680,_Formatting!$J625),"")</f>
        <v/>
      </c>
      <c r="J708" s="467" t="str" cm="1">
        <f t="array" ref="J708">IFERROR(INDEX(Design!G$1:G$680,_Formatting!$J625),"")</f>
        <v/>
      </c>
      <c r="K708" s="483" t="str" cm="1">
        <f t="array" ref="K708">IFERROR(INDEX(Design!H$1:H$680,_Formatting!$J625),"")</f>
        <v/>
      </c>
      <c r="L708" s="467" t="str" cm="1">
        <f t="array" ref="L708">IFERROR(INDEX(Design!I$1:I$680,_Formatting!$J625),"")</f>
        <v/>
      </c>
      <c r="M708" s="467" t="str" cm="1">
        <f t="array" ref="M708">IFERROR(INDEX(Design!J$1:J$680,_Formatting!$J625),"")</f>
        <v/>
      </c>
      <c r="N708" s="467" t="str" cm="1">
        <f t="array" ref="N708">IFERROR(INDEX(Design!K$1:K$680,_Formatting!$J625),"")</f>
        <v/>
      </c>
      <c r="O708" s="467" t="str" cm="1">
        <f t="array" ref="O708">IFERROR(INDEX(Design!L$1:L$680,_Formatting!$J625),"")</f>
        <v/>
      </c>
      <c r="P708" s="467" t="str" cm="1">
        <f t="array" ref="P708">IFERROR(INDEX(Design!Q$1:Q$680,_Formatting!$J625),"")</f>
        <v/>
      </c>
    </row>
    <row r="709" spans="3:16" x14ac:dyDescent="0.25">
      <c r="C709" s="467" t="str" cm="1">
        <f t="array" ref="C709">IFERROR(INDEX(Design!B$1:B$680,_Formatting!$J626),"")</f>
        <v/>
      </c>
      <c r="D709" s="467" t="str" cm="1">
        <f t="array" ref="D709">IFERROR(INDEX(Design!C$1:C$680,_Formatting!$J626),"")</f>
        <v/>
      </c>
      <c r="E709" s="467" t="str" cm="1">
        <f t="array" ref="E709">IFERROR(INDEX(Design!D$1:D$680,_Formatting!$J626),"")</f>
        <v/>
      </c>
      <c r="F709" s="467"/>
      <c r="G709" s="482" t="str" cm="1">
        <f t="array" ref="G709">IFERROR(INDEX(Design!E$1:E$680,_Formatting!$J626),"")</f>
        <v/>
      </c>
      <c r="H709" s="467"/>
      <c r="I709" s="467" t="str" cm="1">
        <f t="array" ref="I709">IFERROR(INDEX(Design!F$1:F$680,_Formatting!$J626),"")</f>
        <v/>
      </c>
      <c r="J709" s="467" t="str" cm="1">
        <f t="array" ref="J709">IFERROR(INDEX(Design!G$1:G$680,_Formatting!$J626),"")</f>
        <v/>
      </c>
      <c r="K709" s="483" t="str" cm="1">
        <f t="array" ref="K709">IFERROR(INDEX(Design!H$1:H$680,_Formatting!$J626),"")</f>
        <v/>
      </c>
      <c r="L709" s="467" t="str" cm="1">
        <f t="array" ref="L709">IFERROR(INDEX(Design!I$1:I$680,_Formatting!$J626),"")</f>
        <v/>
      </c>
      <c r="M709" s="467" t="str" cm="1">
        <f t="array" ref="M709">IFERROR(INDEX(Design!J$1:J$680,_Formatting!$J626),"")</f>
        <v/>
      </c>
      <c r="N709" s="467" t="str" cm="1">
        <f t="array" ref="N709">IFERROR(INDEX(Design!K$1:K$680,_Formatting!$J626),"")</f>
        <v/>
      </c>
      <c r="O709" s="467" t="str" cm="1">
        <f t="array" ref="O709">IFERROR(INDEX(Design!L$1:L$680,_Formatting!$J626),"")</f>
        <v/>
      </c>
      <c r="P709" s="467" t="str" cm="1">
        <f t="array" ref="P709">IFERROR(INDEX(Design!Q$1:Q$680,_Formatting!$J626),"")</f>
        <v/>
      </c>
    </row>
    <row r="710" spans="3:16" x14ac:dyDescent="0.25">
      <c r="C710" s="467" t="str" cm="1">
        <f t="array" ref="C710">IFERROR(INDEX(Design!B$1:B$680,_Formatting!$J627),"")</f>
        <v/>
      </c>
      <c r="D710" s="467" t="str" cm="1">
        <f t="array" ref="D710">IFERROR(INDEX(Design!C$1:C$680,_Formatting!$J627),"")</f>
        <v/>
      </c>
      <c r="E710" s="467" t="str" cm="1">
        <f t="array" ref="E710">IFERROR(INDEX(Design!D$1:D$680,_Formatting!$J627),"")</f>
        <v/>
      </c>
      <c r="F710" s="467"/>
      <c r="G710" s="482" t="str" cm="1">
        <f t="array" ref="G710">IFERROR(INDEX(Design!E$1:E$680,_Formatting!$J627),"")</f>
        <v/>
      </c>
      <c r="H710" s="467"/>
      <c r="I710" s="467" t="str" cm="1">
        <f t="array" ref="I710">IFERROR(INDEX(Design!F$1:F$680,_Formatting!$J627),"")</f>
        <v/>
      </c>
      <c r="J710" s="467" t="str" cm="1">
        <f t="array" ref="J710">IFERROR(INDEX(Design!G$1:G$680,_Formatting!$J627),"")</f>
        <v/>
      </c>
      <c r="K710" s="483" t="str" cm="1">
        <f t="array" ref="K710">IFERROR(INDEX(Design!H$1:H$680,_Formatting!$J627),"")</f>
        <v/>
      </c>
      <c r="L710" s="467" t="str" cm="1">
        <f t="array" ref="L710">IFERROR(INDEX(Design!I$1:I$680,_Formatting!$J627),"")</f>
        <v/>
      </c>
      <c r="M710" s="467" t="str" cm="1">
        <f t="array" ref="M710">IFERROR(INDEX(Design!J$1:J$680,_Formatting!$J627),"")</f>
        <v/>
      </c>
      <c r="N710" s="467" t="str" cm="1">
        <f t="array" ref="N710">IFERROR(INDEX(Design!K$1:K$680,_Formatting!$J627),"")</f>
        <v/>
      </c>
      <c r="O710" s="467" t="str" cm="1">
        <f t="array" ref="O710">IFERROR(INDEX(Design!L$1:L$680,_Formatting!$J627),"")</f>
        <v/>
      </c>
      <c r="P710" s="467" t="str" cm="1">
        <f t="array" ref="P710">IFERROR(INDEX(Design!Q$1:Q$680,_Formatting!$J627),"")</f>
        <v/>
      </c>
    </row>
    <row r="711" spans="3:16" x14ac:dyDescent="0.25">
      <c r="C711" s="467" t="str" cm="1">
        <f t="array" ref="C711">IFERROR(INDEX(Design!B$1:B$680,_Formatting!$J628),"")</f>
        <v/>
      </c>
      <c r="D711" s="467" t="str" cm="1">
        <f t="array" ref="D711">IFERROR(INDEX(Design!C$1:C$680,_Formatting!$J628),"")</f>
        <v/>
      </c>
      <c r="E711" s="467" t="str" cm="1">
        <f t="array" ref="E711">IFERROR(INDEX(Design!D$1:D$680,_Formatting!$J628),"")</f>
        <v/>
      </c>
      <c r="F711" s="467"/>
      <c r="G711" s="482" t="str" cm="1">
        <f t="array" ref="G711">IFERROR(INDEX(Design!E$1:E$680,_Formatting!$J628),"")</f>
        <v/>
      </c>
      <c r="H711" s="467"/>
      <c r="I711" s="467" t="str" cm="1">
        <f t="array" ref="I711">IFERROR(INDEX(Design!F$1:F$680,_Formatting!$J628),"")</f>
        <v/>
      </c>
      <c r="J711" s="467" t="str" cm="1">
        <f t="array" ref="J711">IFERROR(INDEX(Design!G$1:G$680,_Formatting!$J628),"")</f>
        <v/>
      </c>
      <c r="K711" s="483" t="str" cm="1">
        <f t="array" ref="K711">IFERROR(INDEX(Design!H$1:H$680,_Formatting!$J628),"")</f>
        <v/>
      </c>
      <c r="L711" s="467" t="str" cm="1">
        <f t="array" ref="L711">IFERROR(INDEX(Design!I$1:I$680,_Formatting!$J628),"")</f>
        <v/>
      </c>
      <c r="M711" s="467" t="str" cm="1">
        <f t="array" ref="M711">IFERROR(INDEX(Design!J$1:J$680,_Formatting!$J628),"")</f>
        <v/>
      </c>
      <c r="N711" s="467" t="str" cm="1">
        <f t="array" ref="N711">IFERROR(INDEX(Design!K$1:K$680,_Formatting!$J628),"")</f>
        <v/>
      </c>
      <c r="O711" s="467" t="str" cm="1">
        <f t="array" ref="O711">IFERROR(INDEX(Design!L$1:L$680,_Formatting!$J628),"")</f>
        <v/>
      </c>
      <c r="P711" s="467" t="str" cm="1">
        <f t="array" ref="P711">IFERROR(INDEX(Design!Q$1:Q$680,_Formatting!$J628),"")</f>
        <v/>
      </c>
    </row>
    <row r="712" spans="3:16" x14ac:dyDescent="0.25">
      <c r="C712" s="467" t="str" cm="1">
        <f t="array" ref="C712">IFERROR(INDEX(Design!B$1:B$680,_Formatting!$J629),"")</f>
        <v/>
      </c>
      <c r="D712" s="467" t="str" cm="1">
        <f t="array" ref="D712">IFERROR(INDEX(Design!C$1:C$680,_Formatting!$J629),"")</f>
        <v/>
      </c>
      <c r="E712" s="467" t="str" cm="1">
        <f t="array" ref="E712">IFERROR(INDEX(Design!D$1:D$680,_Formatting!$J629),"")</f>
        <v/>
      </c>
      <c r="F712" s="467"/>
      <c r="G712" s="482" t="str" cm="1">
        <f t="array" ref="G712">IFERROR(INDEX(Design!E$1:E$680,_Formatting!$J629),"")</f>
        <v/>
      </c>
      <c r="H712" s="467"/>
      <c r="I712" s="467" t="str" cm="1">
        <f t="array" ref="I712">IFERROR(INDEX(Design!F$1:F$680,_Formatting!$J629),"")</f>
        <v/>
      </c>
      <c r="J712" s="467" t="str" cm="1">
        <f t="array" ref="J712">IFERROR(INDEX(Design!G$1:G$680,_Formatting!$J629),"")</f>
        <v/>
      </c>
      <c r="K712" s="483" t="str" cm="1">
        <f t="array" ref="K712">IFERROR(INDEX(Design!H$1:H$680,_Formatting!$J629),"")</f>
        <v/>
      </c>
      <c r="L712" s="467" t="str" cm="1">
        <f t="array" ref="L712">IFERROR(INDEX(Design!I$1:I$680,_Formatting!$J629),"")</f>
        <v/>
      </c>
      <c r="M712" s="467" t="str" cm="1">
        <f t="array" ref="M712">IFERROR(INDEX(Design!J$1:J$680,_Formatting!$J629),"")</f>
        <v/>
      </c>
      <c r="N712" s="467" t="str" cm="1">
        <f t="array" ref="N712">IFERROR(INDEX(Design!K$1:K$680,_Formatting!$J629),"")</f>
        <v/>
      </c>
      <c r="O712" s="467" t="str" cm="1">
        <f t="array" ref="O712">IFERROR(INDEX(Design!L$1:L$680,_Formatting!$J629),"")</f>
        <v/>
      </c>
      <c r="P712" s="467" t="str" cm="1">
        <f t="array" ref="P712">IFERROR(INDEX(Design!Q$1:Q$680,_Formatting!$J629),"")</f>
        <v/>
      </c>
    </row>
    <row r="713" spans="3:16" x14ac:dyDescent="0.25">
      <c r="C713" s="467" t="str" cm="1">
        <f t="array" ref="C713">IFERROR(INDEX(Design!B$1:B$680,_Formatting!$J630),"")</f>
        <v/>
      </c>
      <c r="D713" s="467" t="str" cm="1">
        <f t="array" ref="D713">IFERROR(INDEX(Design!C$1:C$680,_Formatting!$J630),"")</f>
        <v/>
      </c>
      <c r="E713" s="467" t="str" cm="1">
        <f t="array" ref="E713">IFERROR(INDEX(Design!D$1:D$680,_Formatting!$J630),"")</f>
        <v/>
      </c>
      <c r="F713" s="467"/>
      <c r="G713" s="482" t="str" cm="1">
        <f t="array" ref="G713">IFERROR(INDEX(Design!E$1:E$680,_Formatting!$J630),"")</f>
        <v/>
      </c>
      <c r="H713" s="467"/>
      <c r="I713" s="467" t="str" cm="1">
        <f t="array" ref="I713">IFERROR(INDEX(Design!F$1:F$680,_Formatting!$J630),"")</f>
        <v/>
      </c>
      <c r="J713" s="467" t="str" cm="1">
        <f t="array" ref="J713">IFERROR(INDEX(Design!G$1:G$680,_Formatting!$J630),"")</f>
        <v/>
      </c>
      <c r="K713" s="483" t="str" cm="1">
        <f t="array" ref="K713">IFERROR(INDEX(Design!H$1:H$680,_Formatting!$J630),"")</f>
        <v/>
      </c>
      <c r="L713" s="467" t="str" cm="1">
        <f t="array" ref="L713">IFERROR(INDEX(Design!I$1:I$680,_Formatting!$J630),"")</f>
        <v/>
      </c>
      <c r="M713" s="467" t="str" cm="1">
        <f t="array" ref="M713">IFERROR(INDEX(Design!J$1:J$680,_Formatting!$J630),"")</f>
        <v/>
      </c>
      <c r="N713" s="467" t="str" cm="1">
        <f t="array" ref="N713">IFERROR(INDEX(Design!K$1:K$680,_Formatting!$J630),"")</f>
        <v/>
      </c>
      <c r="O713" s="467" t="str" cm="1">
        <f t="array" ref="O713">IFERROR(INDEX(Design!L$1:L$680,_Formatting!$J630),"")</f>
        <v/>
      </c>
      <c r="P713" s="467" t="str" cm="1">
        <f t="array" ref="P713">IFERROR(INDEX(Design!Q$1:Q$680,_Formatting!$J630),"")</f>
        <v/>
      </c>
    </row>
    <row r="714" spans="3:16" x14ac:dyDescent="0.25">
      <c r="C714" s="467" t="str" cm="1">
        <f t="array" ref="C714">IFERROR(INDEX(Design!B$1:B$680,_Formatting!$J631),"")</f>
        <v/>
      </c>
      <c r="D714" s="467" t="str" cm="1">
        <f t="array" ref="D714">IFERROR(INDEX(Design!C$1:C$680,_Formatting!$J631),"")</f>
        <v/>
      </c>
      <c r="E714" s="467" t="str" cm="1">
        <f t="array" ref="E714">IFERROR(INDEX(Design!D$1:D$680,_Formatting!$J631),"")</f>
        <v/>
      </c>
      <c r="F714" s="467"/>
      <c r="G714" s="482" t="str" cm="1">
        <f t="array" ref="G714">IFERROR(INDEX(Design!E$1:E$680,_Formatting!$J631),"")</f>
        <v/>
      </c>
      <c r="H714" s="467"/>
      <c r="I714" s="467" t="str" cm="1">
        <f t="array" ref="I714">IFERROR(INDEX(Design!F$1:F$680,_Formatting!$J631),"")</f>
        <v/>
      </c>
      <c r="J714" s="467" t="str" cm="1">
        <f t="array" ref="J714">IFERROR(INDEX(Design!G$1:G$680,_Formatting!$J631),"")</f>
        <v/>
      </c>
      <c r="K714" s="483" t="str" cm="1">
        <f t="array" ref="K714">IFERROR(INDEX(Design!H$1:H$680,_Formatting!$J631),"")</f>
        <v/>
      </c>
      <c r="L714" s="467" t="str" cm="1">
        <f t="array" ref="L714">IFERROR(INDEX(Design!I$1:I$680,_Formatting!$J631),"")</f>
        <v/>
      </c>
      <c r="M714" s="467" t="str" cm="1">
        <f t="array" ref="M714">IFERROR(INDEX(Design!J$1:J$680,_Formatting!$J631),"")</f>
        <v/>
      </c>
      <c r="N714" s="467" t="str" cm="1">
        <f t="array" ref="N714">IFERROR(INDEX(Design!K$1:K$680,_Formatting!$J631),"")</f>
        <v/>
      </c>
      <c r="O714" s="467" t="str" cm="1">
        <f t="array" ref="O714">IFERROR(INDEX(Design!L$1:L$680,_Formatting!$J631),"")</f>
        <v/>
      </c>
      <c r="P714" s="467" t="str" cm="1">
        <f t="array" ref="P714">IFERROR(INDEX(Design!Q$1:Q$680,_Formatting!$J631),"")</f>
        <v/>
      </c>
    </row>
    <row r="715" spans="3:16" x14ac:dyDescent="0.25">
      <c r="C715" s="467" t="str" cm="1">
        <f t="array" ref="C715">IFERROR(INDEX(Design!B$1:B$680,_Formatting!$J632),"")</f>
        <v/>
      </c>
      <c r="D715" s="467" t="str" cm="1">
        <f t="array" ref="D715">IFERROR(INDEX(Design!C$1:C$680,_Formatting!$J632),"")</f>
        <v/>
      </c>
      <c r="E715" s="467" t="str" cm="1">
        <f t="array" ref="E715">IFERROR(INDEX(Design!D$1:D$680,_Formatting!$J632),"")</f>
        <v/>
      </c>
      <c r="F715" s="467"/>
      <c r="G715" s="482" t="str" cm="1">
        <f t="array" ref="G715">IFERROR(INDEX(Design!E$1:E$680,_Formatting!$J632),"")</f>
        <v/>
      </c>
      <c r="H715" s="467"/>
      <c r="I715" s="467" t="str" cm="1">
        <f t="array" ref="I715">IFERROR(INDEX(Design!F$1:F$680,_Formatting!$J632),"")</f>
        <v/>
      </c>
      <c r="J715" s="467" t="str" cm="1">
        <f t="array" ref="J715">IFERROR(INDEX(Design!G$1:G$680,_Formatting!$J632),"")</f>
        <v/>
      </c>
      <c r="K715" s="483" t="str" cm="1">
        <f t="array" ref="K715">IFERROR(INDEX(Design!H$1:H$680,_Formatting!$J632),"")</f>
        <v/>
      </c>
      <c r="L715" s="467" t="str" cm="1">
        <f t="array" ref="L715">IFERROR(INDEX(Design!I$1:I$680,_Formatting!$J632),"")</f>
        <v/>
      </c>
      <c r="M715" s="467" t="str" cm="1">
        <f t="array" ref="M715">IFERROR(INDEX(Design!J$1:J$680,_Formatting!$J632),"")</f>
        <v/>
      </c>
      <c r="N715" s="467" t="str" cm="1">
        <f t="array" ref="N715">IFERROR(INDEX(Design!K$1:K$680,_Formatting!$J632),"")</f>
        <v/>
      </c>
      <c r="O715" s="467" t="str" cm="1">
        <f t="array" ref="O715">IFERROR(INDEX(Design!L$1:L$680,_Formatting!$J632),"")</f>
        <v/>
      </c>
      <c r="P715" s="467" t="str" cm="1">
        <f t="array" ref="P715">IFERROR(INDEX(Design!Q$1:Q$680,_Formatting!$J632),"")</f>
        <v/>
      </c>
    </row>
    <row r="716" spans="3:16" x14ac:dyDescent="0.25">
      <c r="C716" s="467" t="str" cm="1">
        <f t="array" ref="C716">IFERROR(INDEX(Design!B$1:B$680,_Formatting!$J633),"")</f>
        <v/>
      </c>
      <c r="D716" s="467" t="str" cm="1">
        <f t="array" ref="D716">IFERROR(INDEX(Design!C$1:C$680,_Formatting!$J633),"")</f>
        <v/>
      </c>
      <c r="E716" s="467" t="str" cm="1">
        <f t="array" ref="E716">IFERROR(INDEX(Design!D$1:D$680,_Formatting!$J633),"")</f>
        <v/>
      </c>
      <c r="F716" s="467"/>
      <c r="G716" s="482" t="str" cm="1">
        <f t="array" ref="G716">IFERROR(INDEX(Design!E$1:E$680,_Formatting!$J633),"")</f>
        <v/>
      </c>
      <c r="H716" s="467"/>
      <c r="I716" s="467" t="str" cm="1">
        <f t="array" ref="I716">IFERROR(INDEX(Design!F$1:F$680,_Formatting!$J633),"")</f>
        <v/>
      </c>
      <c r="J716" s="467" t="str" cm="1">
        <f t="array" ref="J716">IFERROR(INDEX(Design!G$1:G$680,_Formatting!$J633),"")</f>
        <v/>
      </c>
      <c r="K716" s="483" t="str" cm="1">
        <f t="array" ref="K716">IFERROR(INDEX(Design!H$1:H$680,_Formatting!$J633),"")</f>
        <v/>
      </c>
      <c r="L716" s="467" t="str" cm="1">
        <f t="array" ref="L716">IFERROR(INDEX(Design!I$1:I$680,_Formatting!$J633),"")</f>
        <v/>
      </c>
      <c r="M716" s="467" t="str" cm="1">
        <f t="array" ref="M716">IFERROR(INDEX(Design!J$1:J$680,_Formatting!$J633),"")</f>
        <v/>
      </c>
      <c r="N716" s="467" t="str" cm="1">
        <f t="array" ref="N716">IFERROR(INDEX(Design!K$1:K$680,_Formatting!$J633),"")</f>
        <v/>
      </c>
      <c r="O716" s="467" t="str" cm="1">
        <f t="array" ref="O716">IFERROR(INDEX(Design!L$1:L$680,_Formatting!$J633),"")</f>
        <v/>
      </c>
      <c r="P716" s="467" t="str" cm="1">
        <f t="array" ref="P716">IFERROR(INDEX(Design!Q$1:Q$680,_Formatting!$J633),"")</f>
        <v/>
      </c>
    </row>
    <row r="717" spans="3:16" x14ac:dyDescent="0.25">
      <c r="C717" s="467" t="str" cm="1">
        <f t="array" ref="C717">IFERROR(INDEX(Design!B$1:B$680,_Formatting!$J634),"")</f>
        <v/>
      </c>
      <c r="D717" s="467" t="str" cm="1">
        <f t="array" ref="D717">IFERROR(INDEX(Design!C$1:C$680,_Formatting!$J634),"")</f>
        <v/>
      </c>
      <c r="E717" s="467" t="str" cm="1">
        <f t="array" ref="E717">IFERROR(INDEX(Design!D$1:D$680,_Formatting!$J634),"")</f>
        <v/>
      </c>
      <c r="F717" s="467"/>
      <c r="G717" s="482" t="str" cm="1">
        <f t="array" ref="G717">IFERROR(INDEX(Design!E$1:E$680,_Formatting!$J634),"")</f>
        <v/>
      </c>
      <c r="H717" s="467"/>
      <c r="I717" s="467" t="str" cm="1">
        <f t="array" ref="I717">IFERROR(INDEX(Design!F$1:F$680,_Formatting!$J634),"")</f>
        <v/>
      </c>
      <c r="J717" s="467" t="str" cm="1">
        <f t="array" ref="J717">IFERROR(INDEX(Design!G$1:G$680,_Formatting!$J634),"")</f>
        <v/>
      </c>
      <c r="K717" s="483" t="str" cm="1">
        <f t="array" ref="K717">IFERROR(INDEX(Design!H$1:H$680,_Formatting!$J634),"")</f>
        <v/>
      </c>
      <c r="L717" s="467" t="str" cm="1">
        <f t="array" ref="L717">IFERROR(INDEX(Design!I$1:I$680,_Formatting!$J634),"")</f>
        <v/>
      </c>
      <c r="M717" s="467" t="str" cm="1">
        <f t="array" ref="M717">IFERROR(INDEX(Design!J$1:J$680,_Formatting!$J634),"")</f>
        <v/>
      </c>
      <c r="N717" s="467" t="str" cm="1">
        <f t="array" ref="N717">IFERROR(INDEX(Design!K$1:K$680,_Formatting!$J634),"")</f>
        <v/>
      </c>
      <c r="O717" s="467" t="str" cm="1">
        <f t="array" ref="O717">IFERROR(INDEX(Design!L$1:L$680,_Formatting!$J634),"")</f>
        <v/>
      </c>
      <c r="P717" s="467" t="str" cm="1">
        <f t="array" ref="P717">IFERROR(INDEX(Design!Q$1:Q$680,_Formatting!$J634),"")</f>
        <v/>
      </c>
    </row>
    <row r="718" spans="3:16" x14ac:dyDescent="0.25">
      <c r="C718" s="467" t="str" cm="1">
        <f t="array" ref="C718">IFERROR(INDEX(Design!B$1:B$680,_Formatting!$J635),"")</f>
        <v/>
      </c>
      <c r="D718" s="467" t="str" cm="1">
        <f t="array" ref="D718">IFERROR(INDEX(Design!C$1:C$680,_Formatting!$J635),"")</f>
        <v/>
      </c>
      <c r="E718" s="467" t="str" cm="1">
        <f t="array" ref="E718">IFERROR(INDEX(Design!D$1:D$680,_Formatting!$J635),"")</f>
        <v/>
      </c>
      <c r="F718" s="467"/>
      <c r="G718" s="482" t="str" cm="1">
        <f t="array" ref="G718">IFERROR(INDEX(Design!E$1:E$680,_Formatting!$J635),"")</f>
        <v/>
      </c>
      <c r="H718" s="467"/>
      <c r="I718" s="467" t="str" cm="1">
        <f t="array" ref="I718">IFERROR(INDEX(Design!F$1:F$680,_Formatting!$J635),"")</f>
        <v/>
      </c>
      <c r="J718" s="467" t="str" cm="1">
        <f t="array" ref="J718">IFERROR(INDEX(Design!G$1:G$680,_Formatting!$J635),"")</f>
        <v/>
      </c>
      <c r="K718" s="483" t="str" cm="1">
        <f t="array" ref="K718">IFERROR(INDEX(Design!H$1:H$680,_Formatting!$J635),"")</f>
        <v/>
      </c>
      <c r="L718" s="467" t="str" cm="1">
        <f t="array" ref="L718">IFERROR(INDEX(Design!I$1:I$680,_Formatting!$J635),"")</f>
        <v/>
      </c>
      <c r="M718" s="467" t="str" cm="1">
        <f t="array" ref="M718">IFERROR(INDEX(Design!J$1:J$680,_Formatting!$J635),"")</f>
        <v/>
      </c>
      <c r="N718" s="467" t="str" cm="1">
        <f t="array" ref="N718">IFERROR(INDEX(Design!K$1:K$680,_Formatting!$J635),"")</f>
        <v/>
      </c>
      <c r="O718" s="467" t="str" cm="1">
        <f t="array" ref="O718">IFERROR(INDEX(Design!L$1:L$680,_Formatting!$J635),"")</f>
        <v/>
      </c>
      <c r="P718" s="467" t="str" cm="1">
        <f t="array" ref="P718">IFERROR(INDEX(Design!Q$1:Q$680,_Formatting!$J635),"")</f>
        <v/>
      </c>
    </row>
    <row r="719" spans="3:16" x14ac:dyDescent="0.25">
      <c r="C719" s="467" t="str" cm="1">
        <f t="array" ref="C719">IFERROR(INDEX(Design!B$1:B$680,_Formatting!$J636),"")</f>
        <v/>
      </c>
      <c r="D719" s="467" t="str" cm="1">
        <f t="array" ref="D719">IFERROR(INDEX(Design!C$1:C$680,_Formatting!$J636),"")</f>
        <v/>
      </c>
      <c r="E719" s="467" t="str" cm="1">
        <f t="array" ref="E719">IFERROR(INDEX(Design!D$1:D$680,_Formatting!$J636),"")</f>
        <v/>
      </c>
      <c r="F719" s="467"/>
      <c r="G719" s="482" t="str" cm="1">
        <f t="array" ref="G719">IFERROR(INDEX(Design!E$1:E$680,_Formatting!$J636),"")</f>
        <v/>
      </c>
      <c r="H719" s="467"/>
      <c r="I719" s="467" t="str" cm="1">
        <f t="array" ref="I719">IFERROR(INDEX(Design!F$1:F$680,_Formatting!$J636),"")</f>
        <v/>
      </c>
      <c r="J719" s="467" t="str" cm="1">
        <f t="array" ref="J719">IFERROR(INDEX(Design!G$1:G$680,_Formatting!$J636),"")</f>
        <v/>
      </c>
      <c r="K719" s="483" t="str" cm="1">
        <f t="array" ref="K719">IFERROR(INDEX(Design!H$1:H$680,_Formatting!$J636),"")</f>
        <v/>
      </c>
      <c r="L719" s="467" t="str" cm="1">
        <f t="array" ref="L719">IFERROR(INDEX(Design!I$1:I$680,_Formatting!$J636),"")</f>
        <v/>
      </c>
      <c r="M719" s="467" t="str" cm="1">
        <f t="array" ref="M719">IFERROR(INDEX(Design!J$1:J$680,_Formatting!$J636),"")</f>
        <v/>
      </c>
      <c r="N719" s="467" t="str" cm="1">
        <f t="array" ref="N719">IFERROR(INDEX(Design!K$1:K$680,_Formatting!$J636),"")</f>
        <v/>
      </c>
      <c r="O719" s="467" t="str" cm="1">
        <f t="array" ref="O719">IFERROR(INDEX(Design!L$1:L$680,_Formatting!$J636),"")</f>
        <v/>
      </c>
      <c r="P719" s="467" t="str" cm="1">
        <f t="array" ref="P719">IFERROR(INDEX(Design!Q$1:Q$680,_Formatting!$J636),"")</f>
        <v/>
      </c>
    </row>
    <row r="720" spans="3:16" x14ac:dyDescent="0.25">
      <c r="C720" s="467" t="str" cm="1">
        <f t="array" ref="C720">IFERROR(INDEX(Design!B$1:B$680,_Formatting!$J637),"")</f>
        <v/>
      </c>
      <c r="D720" s="467" t="str" cm="1">
        <f t="array" ref="D720">IFERROR(INDEX(Design!C$1:C$680,_Formatting!$J637),"")</f>
        <v/>
      </c>
      <c r="E720" s="467" t="str" cm="1">
        <f t="array" ref="E720">IFERROR(INDEX(Design!D$1:D$680,_Formatting!$J637),"")</f>
        <v/>
      </c>
      <c r="F720" s="467"/>
      <c r="G720" s="482" t="str" cm="1">
        <f t="array" ref="G720">IFERROR(INDEX(Design!E$1:E$680,_Formatting!$J637),"")</f>
        <v/>
      </c>
      <c r="H720" s="467"/>
      <c r="I720" s="467" t="str" cm="1">
        <f t="array" ref="I720">IFERROR(INDEX(Design!F$1:F$680,_Formatting!$J637),"")</f>
        <v/>
      </c>
      <c r="J720" s="467" t="str" cm="1">
        <f t="array" ref="J720">IFERROR(INDEX(Design!G$1:G$680,_Formatting!$J637),"")</f>
        <v/>
      </c>
      <c r="K720" s="483" t="str" cm="1">
        <f t="array" ref="K720">IFERROR(INDEX(Design!H$1:H$680,_Formatting!$J637),"")</f>
        <v/>
      </c>
      <c r="L720" s="467" t="str" cm="1">
        <f t="array" ref="L720">IFERROR(INDEX(Design!I$1:I$680,_Formatting!$J637),"")</f>
        <v/>
      </c>
      <c r="M720" s="467" t="str" cm="1">
        <f t="array" ref="M720">IFERROR(INDEX(Design!J$1:J$680,_Formatting!$J637),"")</f>
        <v/>
      </c>
      <c r="N720" s="467" t="str" cm="1">
        <f t="array" ref="N720">IFERROR(INDEX(Design!K$1:K$680,_Formatting!$J637),"")</f>
        <v/>
      </c>
      <c r="O720" s="467" t="str" cm="1">
        <f t="array" ref="O720">IFERROR(INDEX(Design!L$1:L$680,_Formatting!$J637),"")</f>
        <v/>
      </c>
      <c r="P720" s="467" t="str" cm="1">
        <f t="array" ref="P720">IFERROR(INDEX(Design!Q$1:Q$680,_Formatting!$J637),"")</f>
        <v/>
      </c>
    </row>
    <row r="721" spans="3:16" x14ac:dyDescent="0.25">
      <c r="C721" s="467" t="str" cm="1">
        <f t="array" ref="C721">IFERROR(INDEX(Design!B$1:B$680,_Formatting!$J638),"")</f>
        <v/>
      </c>
      <c r="D721" s="467" t="str" cm="1">
        <f t="array" ref="D721">IFERROR(INDEX(Design!C$1:C$680,_Formatting!$J638),"")</f>
        <v/>
      </c>
      <c r="E721" s="467" t="str" cm="1">
        <f t="array" ref="E721">IFERROR(INDEX(Design!D$1:D$680,_Formatting!$J638),"")</f>
        <v/>
      </c>
      <c r="F721" s="467"/>
      <c r="G721" s="482" t="str" cm="1">
        <f t="array" ref="G721">IFERROR(INDEX(Design!E$1:E$680,_Formatting!$J638),"")</f>
        <v/>
      </c>
      <c r="H721" s="467"/>
      <c r="I721" s="467" t="str" cm="1">
        <f t="array" ref="I721">IFERROR(INDEX(Design!F$1:F$680,_Formatting!$J638),"")</f>
        <v/>
      </c>
      <c r="J721" s="467" t="str" cm="1">
        <f t="array" ref="J721">IFERROR(INDEX(Design!G$1:G$680,_Formatting!$J638),"")</f>
        <v/>
      </c>
      <c r="K721" s="483" t="str" cm="1">
        <f t="array" ref="K721">IFERROR(INDEX(Design!H$1:H$680,_Formatting!$J638),"")</f>
        <v/>
      </c>
      <c r="L721" s="467" t="str" cm="1">
        <f t="array" ref="L721">IFERROR(INDEX(Design!I$1:I$680,_Formatting!$J638),"")</f>
        <v/>
      </c>
      <c r="M721" s="467" t="str" cm="1">
        <f t="array" ref="M721">IFERROR(INDEX(Design!J$1:J$680,_Formatting!$J638),"")</f>
        <v/>
      </c>
      <c r="N721" s="467" t="str" cm="1">
        <f t="array" ref="N721">IFERROR(INDEX(Design!K$1:K$680,_Formatting!$J638),"")</f>
        <v/>
      </c>
      <c r="O721" s="467" t="str" cm="1">
        <f t="array" ref="O721">IFERROR(INDEX(Design!L$1:L$680,_Formatting!$J638),"")</f>
        <v/>
      </c>
      <c r="P721" s="467" t="str" cm="1">
        <f t="array" ref="P721">IFERROR(INDEX(Design!Q$1:Q$680,_Formatting!$J638),"")</f>
        <v/>
      </c>
    </row>
    <row r="722" spans="3:16" x14ac:dyDescent="0.25">
      <c r="C722" s="467" t="str" cm="1">
        <f t="array" ref="C722">IFERROR(INDEX(Design!B$1:B$680,_Formatting!$J639),"")</f>
        <v/>
      </c>
      <c r="D722" s="467" t="str" cm="1">
        <f t="array" ref="D722">IFERROR(INDEX(Design!C$1:C$680,_Formatting!$J639),"")</f>
        <v/>
      </c>
      <c r="E722" s="467" t="str" cm="1">
        <f t="array" ref="E722">IFERROR(INDEX(Design!D$1:D$680,_Formatting!$J639),"")</f>
        <v/>
      </c>
      <c r="F722" s="467"/>
      <c r="G722" s="482" t="str" cm="1">
        <f t="array" ref="G722">IFERROR(INDEX(Design!E$1:E$680,_Formatting!$J639),"")</f>
        <v/>
      </c>
      <c r="H722" s="467"/>
      <c r="I722" s="467" t="str" cm="1">
        <f t="array" ref="I722">IFERROR(INDEX(Design!F$1:F$680,_Formatting!$J639),"")</f>
        <v/>
      </c>
      <c r="J722" s="467" t="str" cm="1">
        <f t="array" ref="J722">IFERROR(INDEX(Design!G$1:G$680,_Formatting!$J639),"")</f>
        <v/>
      </c>
      <c r="K722" s="483" t="str" cm="1">
        <f t="array" ref="K722">IFERROR(INDEX(Design!H$1:H$680,_Formatting!$J639),"")</f>
        <v/>
      </c>
      <c r="L722" s="467" t="str" cm="1">
        <f t="array" ref="L722">IFERROR(INDEX(Design!I$1:I$680,_Formatting!$J639),"")</f>
        <v/>
      </c>
      <c r="M722" s="467" t="str" cm="1">
        <f t="array" ref="M722">IFERROR(INDEX(Design!J$1:J$680,_Formatting!$J639),"")</f>
        <v/>
      </c>
      <c r="N722" s="467" t="str" cm="1">
        <f t="array" ref="N722">IFERROR(INDEX(Design!K$1:K$680,_Formatting!$J639),"")</f>
        <v/>
      </c>
      <c r="O722" s="467" t="str" cm="1">
        <f t="array" ref="O722">IFERROR(INDEX(Design!L$1:L$680,_Formatting!$J639),"")</f>
        <v/>
      </c>
      <c r="P722" s="467" t="str" cm="1">
        <f t="array" ref="P722">IFERROR(INDEX(Design!Q$1:Q$680,_Formatting!$J639),"")</f>
        <v/>
      </c>
    </row>
    <row r="723" spans="3:16" x14ac:dyDescent="0.25">
      <c r="C723" s="467" t="str" cm="1">
        <f t="array" ref="C723">IFERROR(INDEX(Design!B$1:B$680,_Formatting!$J640),"")</f>
        <v/>
      </c>
      <c r="D723" s="467" t="str" cm="1">
        <f t="array" ref="D723">IFERROR(INDEX(Design!C$1:C$680,_Formatting!$J640),"")</f>
        <v/>
      </c>
      <c r="E723" s="467" t="str" cm="1">
        <f t="array" ref="E723">IFERROR(INDEX(Design!D$1:D$680,_Formatting!$J640),"")</f>
        <v/>
      </c>
      <c r="F723" s="467"/>
      <c r="G723" s="482" t="str" cm="1">
        <f t="array" ref="G723">IFERROR(INDEX(Design!E$1:E$680,_Formatting!$J640),"")</f>
        <v/>
      </c>
      <c r="H723" s="467"/>
      <c r="I723" s="467" t="str" cm="1">
        <f t="array" ref="I723">IFERROR(INDEX(Design!F$1:F$680,_Formatting!$J640),"")</f>
        <v/>
      </c>
      <c r="J723" s="467" t="str" cm="1">
        <f t="array" ref="J723">IFERROR(INDEX(Design!G$1:G$680,_Formatting!$J640),"")</f>
        <v/>
      </c>
      <c r="K723" s="483" t="str" cm="1">
        <f t="array" ref="K723">IFERROR(INDEX(Design!H$1:H$680,_Formatting!$J640),"")</f>
        <v/>
      </c>
      <c r="L723" s="467" t="str" cm="1">
        <f t="array" ref="L723">IFERROR(INDEX(Design!I$1:I$680,_Formatting!$J640),"")</f>
        <v/>
      </c>
      <c r="M723" s="467" t="str" cm="1">
        <f t="array" ref="M723">IFERROR(INDEX(Design!J$1:J$680,_Formatting!$J640),"")</f>
        <v/>
      </c>
      <c r="N723" s="467" t="str" cm="1">
        <f t="array" ref="N723">IFERROR(INDEX(Design!K$1:K$680,_Formatting!$J640),"")</f>
        <v/>
      </c>
      <c r="O723" s="467" t="str" cm="1">
        <f t="array" ref="O723">IFERROR(INDEX(Design!L$1:L$680,_Formatting!$J640),"")</f>
        <v/>
      </c>
      <c r="P723" s="467" t="str" cm="1">
        <f t="array" ref="P723">IFERROR(INDEX(Design!Q$1:Q$680,_Formatting!$J640),"")</f>
        <v/>
      </c>
    </row>
    <row r="724" spans="3:16" x14ac:dyDescent="0.25">
      <c r="C724" s="467" t="str" cm="1">
        <f t="array" ref="C724">IFERROR(INDEX(Design!B$1:B$680,_Formatting!$J641),"")</f>
        <v/>
      </c>
      <c r="D724" s="467" t="str" cm="1">
        <f t="array" ref="D724">IFERROR(INDEX(Design!C$1:C$680,_Formatting!$J641),"")</f>
        <v/>
      </c>
      <c r="E724" s="467" t="str" cm="1">
        <f t="array" ref="E724">IFERROR(INDEX(Design!D$1:D$680,_Formatting!$J641),"")</f>
        <v/>
      </c>
      <c r="F724" s="467"/>
      <c r="G724" s="482" t="str" cm="1">
        <f t="array" ref="G724">IFERROR(INDEX(Design!E$1:E$680,_Formatting!$J641),"")</f>
        <v/>
      </c>
      <c r="H724" s="467"/>
      <c r="I724" s="467" t="str" cm="1">
        <f t="array" ref="I724">IFERROR(INDEX(Design!F$1:F$680,_Formatting!$J641),"")</f>
        <v/>
      </c>
      <c r="J724" s="467" t="str" cm="1">
        <f t="array" ref="J724">IFERROR(INDEX(Design!G$1:G$680,_Formatting!$J641),"")</f>
        <v/>
      </c>
      <c r="K724" s="483" t="str" cm="1">
        <f t="array" ref="K724">IFERROR(INDEX(Design!H$1:H$680,_Formatting!$J641),"")</f>
        <v/>
      </c>
      <c r="L724" s="467" t="str" cm="1">
        <f t="array" ref="L724">IFERROR(INDEX(Design!I$1:I$680,_Formatting!$J641),"")</f>
        <v/>
      </c>
      <c r="M724" s="467" t="str" cm="1">
        <f t="array" ref="M724">IFERROR(INDEX(Design!J$1:J$680,_Formatting!$J641),"")</f>
        <v/>
      </c>
      <c r="N724" s="467" t="str" cm="1">
        <f t="array" ref="N724">IFERROR(INDEX(Design!K$1:K$680,_Formatting!$J641),"")</f>
        <v/>
      </c>
      <c r="O724" s="467" t="str" cm="1">
        <f t="array" ref="O724">IFERROR(INDEX(Design!L$1:L$680,_Formatting!$J641),"")</f>
        <v/>
      </c>
      <c r="P724" s="467" t="str" cm="1">
        <f t="array" ref="P724">IFERROR(INDEX(Design!Q$1:Q$680,_Formatting!$J641),"")</f>
        <v/>
      </c>
    </row>
    <row r="725" spans="3:16" x14ac:dyDescent="0.25">
      <c r="C725" s="467" t="str" cm="1">
        <f t="array" ref="C725">IFERROR(INDEX(Design!B$1:B$680,_Formatting!$J642),"")</f>
        <v/>
      </c>
      <c r="D725" s="467" t="str" cm="1">
        <f t="array" ref="D725">IFERROR(INDEX(Design!C$1:C$680,_Formatting!$J642),"")</f>
        <v/>
      </c>
      <c r="E725" s="467" t="str" cm="1">
        <f t="array" ref="E725">IFERROR(INDEX(Design!D$1:D$680,_Formatting!$J642),"")</f>
        <v/>
      </c>
      <c r="F725" s="467"/>
      <c r="G725" s="482" t="str" cm="1">
        <f t="array" ref="G725">IFERROR(INDEX(Design!E$1:E$680,_Formatting!$J642),"")</f>
        <v/>
      </c>
      <c r="H725" s="467"/>
      <c r="I725" s="467" t="str" cm="1">
        <f t="array" ref="I725">IFERROR(INDEX(Design!F$1:F$680,_Formatting!$J642),"")</f>
        <v/>
      </c>
      <c r="J725" s="467" t="str" cm="1">
        <f t="array" ref="J725">IFERROR(INDEX(Design!G$1:G$680,_Formatting!$J642),"")</f>
        <v/>
      </c>
      <c r="K725" s="483" t="str" cm="1">
        <f t="array" ref="K725">IFERROR(INDEX(Design!H$1:H$680,_Formatting!$J642),"")</f>
        <v/>
      </c>
      <c r="L725" s="467" t="str" cm="1">
        <f t="array" ref="L725">IFERROR(INDEX(Design!I$1:I$680,_Formatting!$J642),"")</f>
        <v/>
      </c>
      <c r="M725" s="467" t="str" cm="1">
        <f t="array" ref="M725">IFERROR(INDEX(Design!J$1:J$680,_Formatting!$J642),"")</f>
        <v/>
      </c>
      <c r="N725" s="467" t="str" cm="1">
        <f t="array" ref="N725">IFERROR(INDEX(Design!K$1:K$680,_Formatting!$J642),"")</f>
        <v/>
      </c>
      <c r="O725" s="467" t="str" cm="1">
        <f t="array" ref="O725">IFERROR(INDEX(Design!L$1:L$680,_Formatting!$J642),"")</f>
        <v/>
      </c>
      <c r="P725" s="467" t="str" cm="1">
        <f t="array" ref="P725">IFERROR(INDEX(Design!Q$1:Q$680,_Formatting!$J642),"")</f>
        <v/>
      </c>
    </row>
    <row r="726" spans="3:16" x14ac:dyDescent="0.25">
      <c r="C726" s="467" t="str" cm="1">
        <f t="array" ref="C726">IFERROR(INDEX(Design!B$1:B$680,_Formatting!$J643),"")</f>
        <v/>
      </c>
      <c r="D726" s="467" t="str" cm="1">
        <f t="array" ref="D726">IFERROR(INDEX(Design!C$1:C$680,_Formatting!$J643),"")</f>
        <v/>
      </c>
      <c r="E726" s="467" t="str" cm="1">
        <f t="array" ref="E726">IFERROR(INDEX(Design!D$1:D$680,_Formatting!$J643),"")</f>
        <v/>
      </c>
      <c r="F726" s="467"/>
      <c r="G726" s="482" t="str" cm="1">
        <f t="array" ref="G726">IFERROR(INDEX(Design!E$1:E$680,_Formatting!$J643),"")</f>
        <v/>
      </c>
      <c r="H726" s="467"/>
      <c r="I726" s="467" t="str" cm="1">
        <f t="array" ref="I726">IFERROR(INDEX(Design!F$1:F$680,_Formatting!$J643),"")</f>
        <v/>
      </c>
      <c r="J726" s="467" t="str" cm="1">
        <f t="array" ref="J726">IFERROR(INDEX(Design!G$1:G$680,_Formatting!$J643),"")</f>
        <v/>
      </c>
      <c r="K726" s="483" t="str" cm="1">
        <f t="array" ref="K726">IFERROR(INDEX(Design!H$1:H$680,_Formatting!$J643),"")</f>
        <v/>
      </c>
      <c r="L726" s="467" t="str" cm="1">
        <f t="array" ref="L726">IFERROR(INDEX(Design!I$1:I$680,_Formatting!$J643),"")</f>
        <v/>
      </c>
      <c r="M726" s="467" t="str" cm="1">
        <f t="array" ref="M726">IFERROR(INDEX(Design!J$1:J$680,_Formatting!$J643),"")</f>
        <v/>
      </c>
      <c r="N726" s="467" t="str" cm="1">
        <f t="array" ref="N726">IFERROR(INDEX(Design!K$1:K$680,_Formatting!$J643),"")</f>
        <v/>
      </c>
      <c r="O726" s="467" t="str" cm="1">
        <f t="array" ref="O726">IFERROR(INDEX(Design!L$1:L$680,_Formatting!$J643),"")</f>
        <v/>
      </c>
      <c r="P726" s="467" t="str" cm="1">
        <f t="array" ref="P726">IFERROR(INDEX(Design!Q$1:Q$680,_Formatting!$J643),"")</f>
        <v/>
      </c>
    </row>
    <row r="727" spans="3:16" x14ac:dyDescent="0.25">
      <c r="C727" s="467" t="str" cm="1">
        <f t="array" ref="C727">IFERROR(INDEX(Design!B$1:B$680,_Formatting!$J644),"")</f>
        <v/>
      </c>
      <c r="D727" s="467" t="str" cm="1">
        <f t="array" ref="D727">IFERROR(INDEX(Design!C$1:C$680,_Formatting!$J644),"")</f>
        <v/>
      </c>
      <c r="E727" s="467" t="str" cm="1">
        <f t="array" ref="E727">IFERROR(INDEX(Design!D$1:D$680,_Formatting!$J644),"")</f>
        <v/>
      </c>
      <c r="F727" s="467"/>
      <c r="G727" s="482" t="str" cm="1">
        <f t="array" ref="G727">IFERROR(INDEX(Design!E$1:E$680,_Formatting!$J644),"")</f>
        <v/>
      </c>
      <c r="H727" s="467"/>
      <c r="I727" s="467" t="str" cm="1">
        <f t="array" ref="I727">IFERROR(INDEX(Design!F$1:F$680,_Formatting!$J644),"")</f>
        <v/>
      </c>
      <c r="J727" s="467" t="str" cm="1">
        <f t="array" ref="J727">IFERROR(INDEX(Design!G$1:G$680,_Formatting!$J644),"")</f>
        <v/>
      </c>
      <c r="K727" s="483" t="str" cm="1">
        <f t="array" ref="K727">IFERROR(INDEX(Design!H$1:H$680,_Formatting!$J644),"")</f>
        <v/>
      </c>
      <c r="L727" s="467" t="str" cm="1">
        <f t="array" ref="L727">IFERROR(INDEX(Design!I$1:I$680,_Formatting!$J644),"")</f>
        <v/>
      </c>
      <c r="M727" s="467" t="str" cm="1">
        <f t="array" ref="M727">IFERROR(INDEX(Design!J$1:J$680,_Formatting!$J644),"")</f>
        <v/>
      </c>
      <c r="N727" s="467" t="str" cm="1">
        <f t="array" ref="N727">IFERROR(INDEX(Design!K$1:K$680,_Formatting!$J644),"")</f>
        <v/>
      </c>
      <c r="O727" s="467" t="str" cm="1">
        <f t="array" ref="O727">IFERROR(INDEX(Design!L$1:L$680,_Formatting!$J644),"")</f>
        <v/>
      </c>
      <c r="P727" s="467" t="str" cm="1">
        <f t="array" ref="P727">IFERROR(INDEX(Design!Q$1:Q$680,_Formatting!$J644),"")</f>
        <v/>
      </c>
    </row>
    <row r="728" spans="3:16" x14ac:dyDescent="0.25">
      <c r="C728" s="467" t="str" cm="1">
        <f t="array" ref="C728">IFERROR(INDEX(Design!B$1:B$680,_Formatting!$J645),"")</f>
        <v/>
      </c>
      <c r="D728" s="467" t="str" cm="1">
        <f t="array" ref="D728">IFERROR(INDEX(Design!C$1:C$680,_Formatting!$J645),"")</f>
        <v/>
      </c>
      <c r="E728" s="467" t="str" cm="1">
        <f t="array" ref="E728">IFERROR(INDEX(Design!D$1:D$680,_Formatting!$J645),"")</f>
        <v/>
      </c>
      <c r="F728" s="467"/>
      <c r="G728" s="482" t="str" cm="1">
        <f t="array" ref="G728">IFERROR(INDEX(Design!E$1:E$680,_Formatting!$J645),"")</f>
        <v/>
      </c>
      <c r="H728" s="467"/>
      <c r="I728" s="467" t="str" cm="1">
        <f t="array" ref="I728">IFERROR(INDEX(Design!F$1:F$680,_Formatting!$J645),"")</f>
        <v/>
      </c>
      <c r="J728" s="467" t="str" cm="1">
        <f t="array" ref="J728">IFERROR(INDEX(Design!G$1:G$680,_Formatting!$J645),"")</f>
        <v/>
      </c>
      <c r="K728" s="483" t="str" cm="1">
        <f t="array" ref="K728">IFERROR(INDEX(Design!H$1:H$680,_Formatting!$J645),"")</f>
        <v/>
      </c>
      <c r="L728" s="467" t="str" cm="1">
        <f t="array" ref="L728">IFERROR(INDEX(Design!I$1:I$680,_Formatting!$J645),"")</f>
        <v/>
      </c>
      <c r="M728" s="467" t="str" cm="1">
        <f t="array" ref="M728">IFERROR(INDEX(Design!J$1:J$680,_Formatting!$J645),"")</f>
        <v/>
      </c>
      <c r="N728" s="467" t="str" cm="1">
        <f t="array" ref="N728">IFERROR(INDEX(Design!K$1:K$680,_Formatting!$J645),"")</f>
        <v/>
      </c>
      <c r="O728" s="467" t="str" cm="1">
        <f t="array" ref="O728">IFERROR(INDEX(Design!L$1:L$680,_Formatting!$J645),"")</f>
        <v/>
      </c>
      <c r="P728" s="467" t="str" cm="1">
        <f t="array" ref="P728">IFERROR(INDEX(Design!Q$1:Q$680,_Formatting!$J645),"")</f>
        <v/>
      </c>
    </row>
    <row r="729" spans="3:16" x14ac:dyDescent="0.25">
      <c r="C729" s="467" t="str" cm="1">
        <f t="array" ref="C729">IFERROR(INDEX(Design!B$1:B$680,_Formatting!$J646),"")</f>
        <v/>
      </c>
      <c r="D729" s="467" t="str" cm="1">
        <f t="array" ref="D729">IFERROR(INDEX(Design!C$1:C$680,_Formatting!$J646),"")</f>
        <v/>
      </c>
      <c r="E729" s="467" t="str" cm="1">
        <f t="array" ref="E729">IFERROR(INDEX(Design!D$1:D$680,_Formatting!$J646),"")</f>
        <v/>
      </c>
      <c r="F729" s="467"/>
      <c r="G729" s="482" t="str" cm="1">
        <f t="array" ref="G729">IFERROR(INDEX(Design!E$1:E$680,_Formatting!$J646),"")</f>
        <v/>
      </c>
      <c r="H729" s="467"/>
      <c r="I729" s="467" t="str" cm="1">
        <f t="array" ref="I729">IFERROR(INDEX(Design!F$1:F$680,_Formatting!$J646),"")</f>
        <v/>
      </c>
      <c r="J729" s="467" t="str" cm="1">
        <f t="array" ref="J729">IFERROR(INDEX(Design!G$1:G$680,_Formatting!$J646),"")</f>
        <v/>
      </c>
      <c r="K729" s="483" t="str" cm="1">
        <f t="array" ref="K729">IFERROR(INDEX(Design!H$1:H$680,_Formatting!$J646),"")</f>
        <v/>
      </c>
      <c r="L729" s="467" t="str" cm="1">
        <f t="array" ref="L729">IFERROR(INDEX(Design!I$1:I$680,_Formatting!$J646),"")</f>
        <v/>
      </c>
      <c r="M729" s="467" t="str" cm="1">
        <f t="array" ref="M729">IFERROR(INDEX(Design!J$1:J$680,_Formatting!$J646),"")</f>
        <v/>
      </c>
      <c r="N729" s="467" t="str" cm="1">
        <f t="array" ref="N729">IFERROR(INDEX(Design!K$1:K$680,_Formatting!$J646),"")</f>
        <v/>
      </c>
      <c r="O729" s="467" t="str" cm="1">
        <f t="array" ref="O729">IFERROR(INDEX(Design!L$1:L$680,_Formatting!$J646),"")</f>
        <v/>
      </c>
      <c r="P729" s="467" t="str" cm="1">
        <f t="array" ref="P729">IFERROR(INDEX(Design!Q$1:Q$680,_Formatting!$J646),"")</f>
        <v/>
      </c>
    </row>
    <row r="730" spans="3:16" x14ac:dyDescent="0.25">
      <c r="C730" s="467" t="str" cm="1">
        <f t="array" ref="C730">IFERROR(INDEX(Design!B$1:B$680,_Formatting!$J647),"")</f>
        <v/>
      </c>
      <c r="D730" s="467" t="str" cm="1">
        <f t="array" ref="D730">IFERROR(INDEX(Design!C$1:C$680,_Formatting!$J647),"")</f>
        <v/>
      </c>
      <c r="E730" s="467" t="str" cm="1">
        <f t="array" ref="E730">IFERROR(INDEX(Design!D$1:D$680,_Formatting!$J647),"")</f>
        <v/>
      </c>
      <c r="F730" s="467"/>
      <c r="G730" s="482" t="str" cm="1">
        <f t="array" ref="G730">IFERROR(INDEX(Design!E$1:E$680,_Formatting!$J647),"")</f>
        <v/>
      </c>
      <c r="H730" s="467"/>
      <c r="I730" s="467" t="str" cm="1">
        <f t="array" ref="I730">IFERROR(INDEX(Design!F$1:F$680,_Formatting!$J647),"")</f>
        <v/>
      </c>
      <c r="J730" s="467" t="str" cm="1">
        <f t="array" ref="J730">IFERROR(INDEX(Design!G$1:G$680,_Formatting!$J647),"")</f>
        <v/>
      </c>
      <c r="K730" s="483" t="str" cm="1">
        <f t="array" ref="K730">IFERROR(INDEX(Design!H$1:H$680,_Formatting!$J647),"")</f>
        <v/>
      </c>
      <c r="L730" s="467" t="str" cm="1">
        <f t="array" ref="L730">IFERROR(INDEX(Design!I$1:I$680,_Formatting!$J647),"")</f>
        <v/>
      </c>
      <c r="M730" s="467" t="str" cm="1">
        <f t="array" ref="M730">IFERROR(INDEX(Design!J$1:J$680,_Formatting!$J647),"")</f>
        <v/>
      </c>
      <c r="N730" s="467" t="str" cm="1">
        <f t="array" ref="N730">IFERROR(INDEX(Design!K$1:K$680,_Formatting!$J647),"")</f>
        <v/>
      </c>
      <c r="O730" s="467" t="str" cm="1">
        <f t="array" ref="O730">IFERROR(INDEX(Design!L$1:L$680,_Formatting!$J647),"")</f>
        <v/>
      </c>
      <c r="P730" s="467" t="str" cm="1">
        <f t="array" ref="P730">IFERROR(INDEX(Design!Q$1:Q$680,_Formatting!$J647),"")</f>
        <v/>
      </c>
    </row>
    <row r="731" spans="3:16" x14ac:dyDescent="0.25">
      <c r="C731" s="467" t="str" cm="1">
        <f t="array" ref="C731">IFERROR(INDEX(Design!B$1:B$680,_Formatting!$J648),"")</f>
        <v/>
      </c>
      <c r="D731" s="467" t="str" cm="1">
        <f t="array" ref="D731">IFERROR(INDEX(Design!C$1:C$680,_Formatting!$J648),"")</f>
        <v/>
      </c>
      <c r="E731" s="467" t="str" cm="1">
        <f t="array" ref="E731">IFERROR(INDEX(Design!D$1:D$680,_Formatting!$J648),"")</f>
        <v/>
      </c>
      <c r="F731" s="467"/>
      <c r="G731" s="482" t="str" cm="1">
        <f t="array" ref="G731">IFERROR(INDEX(Design!E$1:E$680,_Formatting!$J648),"")</f>
        <v/>
      </c>
      <c r="H731" s="467"/>
      <c r="I731" s="467" t="str" cm="1">
        <f t="array" ref="I731">IFERROR(INDEX(Design!F$1:F$680,_Formatting!$J648),"")</f>
        <v/>
      </c>
      <c r="J731" s="467" t="str" cm="1">
        <f t="array" ref="J731">IFERROR(INDEX(Design!G$1:G$680,_Formatting!$J648),"")</f>
        <v/>
      </c>
      <c r="K731" s="483" t="str" cm="1">
        <f t="array" ref="K731">IFERROR(INDEX(Design!H$1:H$680,_Formatting!$J648),"")</f>
        <v/>
      </c>
      <c r="L731" s="467" t="str" cm="1">
        <f t="array" ref="L731">IFERROR(INDEX(Design!I$1:I$680,_Formatting!$J648),"")</f>
        <v/>
      </c>
      <c r="M731" s="467" t="str" cm="1">
        <f t="array" ref="M731">IFERROR(INDEX(Design!J$1:J$680,_Formatting!$J648),"")</f>
        <v/>
      </c>
      <c r="N731" s="467" t="str" cm="1">
        <f t="array" ref="N731">IFERROR(INDEX(Design!K$1:K$680,_Formatting!$J648),"")</f>
        <v/>
      </c>
      <c r="O731" s="467" t="str" cm="1">
        <f t="array" ref="O731">IFERROR(INDEX(Design!L$1:L$680,_Formatting!$J648),"")</f>
        <v/>
      </c>
      <c r="P731" s="467" t="str" cm="1">
        <f t="array" ref="P731">IFERROR(INDEX(Design!Q$1:Q$680,_Formatting!$J648),"")</f>
        <v/>
      </c>
    </row>
    <row r="732" spans="3:16" x14ac:dyDescent="0.25">
      <c r="C732" s="467" t="str" cm="1">
        <f t="array" ref="C732">IFERROR(INDEX(Design!B$1:B$680,_Formatting!$J649),"")</f>
        <v/>
      </c>
      <c r="D732" s="467" t="str" cm="1">
        <f t="array" ref="D732">IFERROR(INDEX(Design!C$1:C$680,_Formatting!$J649),"")</f>
        <v/>
      </c>
      <c r="E732" s="467" t="str" cm="1">
        <f t="array" ref="E732">IFERROR(INDEX(Design!D$1:D$680,_Formatting!$J649),"")</f>
        <v/>
      </c>
      <c r="F732" s="467"/>
      <c r="G732" s="482" t="str" cm="1">
        <f t="array" ref="G732">IFERROR(INDEX(Design!E$1:E$680,_Formatting!$J649),"")</f>
        <v/>
      </c>
      <c r="H732" s="467"/>
      <c r="I732" s="467" t="str" cm="1">
        <f t="array" ref="I732">IFERROR(INDEX(Design!F$1:F$680,_Formatting!$J649),"")</f>
        <v/>
      </c>
      <c r="J732" s="467" t="str" cm="1">
        <f t="array" ref="J732">IFERROR(INDEX(Design!G$1:G$680,_Formatting!$J649),"")</f>
        <v/>
      </c>
      <c r="K732" s="483" t="str" cm="1">
        <f t="array" ref="K732">IFERROR(INDEX(Design!H$1:H$680,_Formatting!$J649),"")</f>
        <v/>
      </c>
      <c r="L732" s="467" t="str" cm="1">
        <f t="array" ref="L732">IFERROR(INDEX(Design!I$1:I$680,_Formatting!$J649),"")</f>
        <v/>
      </c>
      <c r="M732" s="467" t="str" cm="1">
        <f t="array" ref="M732">IFERROR(INDEX(Design!J$1:J$680,_Formatting!$J649),"")</f>
        <v/>
      </c>
      <c r="N732" s="467" t="str" cm="1">
        <f t="array" ref="N732">IFERROR(INDEX(Design!K$1:K$680,_Formatting!$J649),"")</f>
        <v/>
      </c>
      <c r="O732" s="467" t="str" cm="1">
        <f t="array" ref="O732">IFERROR(INDEX(Design!L$1:L$680,_Formatting!$J649),"")</f>
        <v/>
      </c>
      <c r="P732" s="467" t="str" cm="1">
        <f t="array" ref="P732">IFERROR(INDEX(Design!Q$1:Q$680,_Formatting!$J649),"")</f>
        <v/>
      </c>
    </row>
    <row r="733" spans="3:16" x14ac:dyDescent="0.25">
      <c r="C733" s="467" t="str" cm="1">
        <f t="array" ref="C733">IFERROR(INDEX(Design!B$1:B$680,_Formatting!$J650),"")</f>
        <v/>
      </c>
      <c r="D733" s="467" t="str" cm="1">
        <f t="array" ref="D733">IFERROR(INDEX(Design!C$1:C$680,_Formatting!$J650),"")</f>
        <v/>
      </c>
      <c r="E733" s="467" t="str" cm="1">
        <f t="array" ref="E733">IFERROR(INDEX(Design!D$1:D$680,_Formatting!$J650),"")</f>
        <v/>
      </c>
      <c r="F733" s="467"/>
      <c r="G733" s="482" t="str" cm="1">
        <f t="array" ref="G733">IFERROR(INDEX(Design!E$1:E$680,_Formatting!$J650),"")</f>
        <v/>
      </c>
      <c r="H733" s="467"/>
      <c r="I733" s="467" t="str" cm="1">
        <f t="array" ref="I733">IFERROR(INDEX(Design!F$1:F$680,_Formatting!$J650),"")</f>
        <v/>
      </c>
      <c r="J733" s="467" t="str" cm="1">
        <f t="array" ref="J733">IFERROR(INDEX(Design!G$1:G$680,_Formatting!$J650),"")</f>
        <v/>
      </c>
      <c r="K733" s="483" t="str" cm="1">
        <f t="array" ref="K733">IFERROR(INDEX(Design!H$1:H$680,_Formatting!$J650),"")</f>
        <v/>
      </c>
      <c r="L733" s="467" t="str" cm="1">
        <f t="array" ref="L733">IFERROR(INDEX(Design!I$1:I$680,_Formatting!$J650),"")</f>
        <v/>
      </c>
      <c r="M733" s="467" t="str" cm="1">
        <f t="array" ref="M733">IFERROR(INDEX(Design!J$1:J$680,_Formatting!$J650),"")</f>
        <v/>
      </c>
      <c r="N733" s="467" t="str" cm="1">
        <f t="array" ref="N733">IFERROR(INDEX(Design!K$1:K$680,_Formatting!$J650),"")</f>
        <v/>
      </c>
      <c r="O733" s="467" t="str" cm="1">
        <f t="array" ref="O733">IFERROR(INDEX(Design!L$1:L$680,_Formatting!$J650),"")</f>
        <v/>
      </c>
      <c r="P733" s="467" t="str" cm="1">
        <f t="array" ref="P733">IFERROR(INDEX(Design!Q$1:Q$680,_Formatting!$J650),"")</f>
        <v/>
      </c>
    </row>
    <row r="734" spans="3:16" x14ac:dyDescent="0.25">
      <c r="C734" s="467" t="str" cm="1">
        <f t="array" ref="C734">IFERROR(INDEX(Design!B$1:B$680,_Formatting!$J651),"")</f>
        <v/>
      </c>
      <c r="D734" s="467" t="str" cm="1">
        <f t="array" ref="D734">IFERROR(INDEX(Design!C$1:C$680,_Formatting!$J651),"")</f>
        <v/>
      </c>
      <c r="E734" s="467" t="str" cm="1">
        <f t="array" ref="E734">IFERROR(INDEX(Design!D$1:D$680,_Formatting!$J651),"")</f>
        <v/>
      </c>
      <c r="F734" s="467"/>
      <c r="G734" s="482" t="str" cm="1">
        <f t="array" ref="G734">IFERROR(INDEX(Design!E$1:E$680,_Formatting!$J651),"")</f>
        <v/>
      </c>
      <c r="H734" s="467"/>
      <c r="I734" s="467" t="str" cm="1">
        <f t="array" ref="I734">IFERROR(INDEX(Design!F$1:F$680,_Formatting!$J651),"")</f>
        <v/>
      </c>
      <c r="J734" s="467" t="str" cm="1">
        <f t="array" ref="J734">IFERROR(INDEX(Design!G$1:G$680,_Formatting!$J651),"")</f>
        <v/>
      </c>
      <c r="K734" s="483" t="str" cm="1">
        <f t="array" ref="K734">IFERROR(INDEX(Design!H$1:H$680,_Formatting!$J651),"")</f>
        <v/>
      </c>
      <c r="L734" s="467" t="str" cm="1">
        <f t="array" ref="L734">IFERROR(INDEX(Design!I$1:I$680,_Formatting!$J651),"")</f>
        <v/>
      </c>
      <c r="M734" s="467" t="str" cm="1">
        <f t="array" ref="M734">IFERROR(INDEX(Design!J$1:J$680,_Formatting!$J651),"")</f>
        <v/>
      </c>
      <c r="N734" s="467" t="str" cm="1">
        <f t="array" ref="N734">IFERROR(INDEX(Design!K$1:K$680,_Formatting!$J651),"")</f>
        <v/>
      </c>
      <c r="O734" s="467" t="str" cm="1">
        <f t="array" ref="O734">IFERROR(INDEX(Design!L$1:L$680,_Formatting!$J651),"")</f>
        <v/>
      </c>
      <c r="P734" s="467" t="str" cm="1">
        <f t="array" ref="P734">IFERROR(INDEX(Design!Q$1:Q$680,_Formatting!$J651),"")</f>
        <v/>
      </c>
    </row>
    <row r="735" spans="3:16" x14ac:dyDescent="0.25">
      <c r="C735" s="467" t="str" cm="1">
        <f t="array" ref="C735">IFERROR(INDEX(Design!B$1:B$680,_Formatting!$J652),"")</f>
        <v/>
      </c>
      <c r="D735" s="467" t="str" cm="1">
        <f t="array" ref="D735">IFERROR(INDEX(Design!C$1:C$680,_Formatting!$J652),"")</f>
        <v/>
      </c>
      <c r="E735" s="467" t="str" cm="1">
        <f t="array" ref="E735">IFERROR(INDEX(Design!D$1:D$680,_Formatting!$J652),"")</f>
        <v/>
      </c>
      <c r="F735" s="467"/>
      <c r="G735" s="482" t="str" cm="1">
        <f t="array" ref="G735">IFERROR(INDEX(Design!E$1:E$680,_Formatting!$J652),"")</f>
        <v/>
      </c>
      <c r="H735" s="467"/>
      <c r="I735" s="467" t="str" cm="1">
        <f t="array" ref="I735">IFERROR(INDEX(Design!F$1:F$680,_Formatting!$J652),"")</f>
        <v/>
      </c>
      <c r="J735" s="467" t="str" cm="1">
        <f t="array" ref="J735">IFERROR(INDEX(Design!G$1:G$680,_Formatting!$J652),"")</f>
        <v/>
      </c>
      <c r="K735" s="483" t="str" cm="1">
        <f t="array" ref="K735">IFERROR(INDEX(Design!H$1:H$680,_Formatting!$J652),"")</f>
        <v/>
      </c>
      <c r="L735" s="467" t="str" cm="1">
        <f t="array" ref="L735">IFERROR(INDEX(Design!I$1:I$680,_Formatting!$J652),"")</f>
        <v/>
      </c>
      <c r="M735" s="467" t="str" cm="1">
        <f t="array" ref="M735">IFERROR(INDEX(Design!J$1:J$680,_Formatting!$J652),"")</f>
        <v/>
      </c>
      <c r="N735" s="467" t="str" cm="1">
        <f t="array" ref="N735">IFERROR(INDEX(Design!K$1:K$680,_Formatting!$J652),"")</f>
        <v/>
      </c>
      <c r="O735" s="467" t="str" cm="1">
        <f t="array" ref="O735">IFERROR(INDEX(Design!L$1:L$680,_Formatting!$J652),"")</f>
        <v/>
      </c>
      <c r="P735" s="467" t="str" cm="1">
        <f t="array" ref="P735">IFERROR(INDEX(Design!Q$1:Q$680,_Formatting!$J652),"")</f>
        <v/>
      </c>
    </row>
    <row r="736" spans="3:16" x14ac:dyDescent="0.25">
      <c r="C736" s="467" t="str" cm="1">
        <f t="array" ref="C736">IFERROR(INDEX(Design!B$1:B$680,_Formatting!$J653),"")</f>
        <v/>
      </c>
      <c r="D736" s="467" t="str" cm="1">
        <f t="array" ref="D736">IFERROR(INDEX(Design!C$1:C$680,_Formatting!$J653),"")</f>
        <v/>
      </c>
      <c r="E736" s="467" t="str" cm="1">
        <f t="array" ref="E736">IFERROR(INDEX(Design!D$1:D$680,_Formatting!$J653),"")</f>
        <v/>
      </c>
      <c r="F736" s="467"/>
      <c r="G736" s="482" t="str" cm="1">
        <f t="array" ref="G736">IFERROR(INDEX(Design!E$1:E$680,_Formatting!$J653),"")</f>
        <v/>
      </c>
      <c r="H736" s="467"/>
      <c r="I736" s="467" t="str" cm="1">
        <f t="array" ref="I736">IFERROR(INDEX(Design!F$1:F$680,_Formatting!$J653),"")</f>
        <v/>
      </c>
      <c r="J736" s="467" t="str" cm="1">
        <f t="array" ref="J736">IFERROR(INDEX(Design!G$1:G$680,_Formatting!$J653),"")</f>
        <v/>
      </c>
      <c r="K736" s="483" t="str" cm="1">
        <f t="array" ref="K736">IFERROR(INDEX(Design!H$1:H$680,_Formatting!$J653),"")</f>
        <v/>
      </c>
      <c r="L736" s="467" t="str" cm="1">
        <f t="array" ref="L736">IFERROR(INDEX(Design!I$1:I$680,_Formatting!$J653),"")</f>
        <v/>
      </c>
      <c r="M736" s="467" t="str" cm="1">
        <f t="array" ref="M736">IFERROR(INDEX(Design!J$1:J$680,_Formatting!$J653),"")</f>
        <v/>
      </c>
      <c r="N736" s="467" t="str" cm="1">
        <f t="array" ref="N736">IFERROR(INDEX(Design!K$1:K$680,_Formatting!$J653),"")</f>
        <v/>
      </c>
      <c r="O736" s="467" t="str" cm="1">
        <f t="array" ref="O736">IFERROR(INDEX(Design!L$1:L$680,_Formatting!$J653),"")</f>
        <v/>
      </c>
      <c r="P736" s="467" t="str" cm="1">
        <f t="array" ref="P736">IFERROR(INDEX(Design!Q$1:Q$680,_Formatting!$J653),"")</f>
        <v/>
      </c>
    </row>
    <row r="737" spans="3:16" x14ac:dyDescent="0.25">
      <c r="C737" s="467" t="str" cm="1">
        <f t="array" ref="C737">IFERROR(INDEX(Design!B$1:B$680,_Formatting!$J654),"")</f>
        <v/>
      </c>
      <c r="D737" s="467" t="str" cm="1">
        <f t="array" ref="D737">IFERROR(INDEX(Design!C$1:C$680,_Formatting!$J654),"")</f>
        <v/>
      </c>
      <c r="E737" s="467" t="str" cm="1">
        <f t="array" ref="E737">IFERROR(INDEX(Design!D$1:D$680,_Formatting!$J654),"")</f>
        <v/>
      </c>
      <c r="F737" s="467"/>
      <c r="G737" s="482" t="str" cm="1">
        <f t="array" ref="G737">IFERROR(INDEX(Design!E$1:E$680,_Formatting!$J654),"")</f>
        <v/>
      </c>
      <c r="H737" s="467"/>
      <c r="I737" s="467" t="str" cm="1">
        <f t="array" ref="I737">IFERROR(INDEX(Design!F$1:F$680,_Formatting!$J654),"")</f>
        <v/>
      </c>
      <c r="J737" s="467" t="str" cm="1">
        <f t="array" ref="J737">IFERROR(INDEX(Design!G$1:G$680,_Formatting!$J654),"")</f>
        <v/>
      </c>
      <c r="K737" s="483" t="str" cm="1">
        <f t="array" ref="K737">IFERROR(INDEX(Design!H$1:H$680,_Formatting!$J654),"")</f>
        <v/>
      </c>
      <c r="L737" s="467" t="str" cm="1">
        <f t="array" ref="L737">IFERROR(INDEX(Design!I$1:I$680,_Formatting!$J654),"")</f>
        <v/>
      </c>
      <c r="M737" s="467" t="str" cm="1">
        <f t="array" ref="M737">IFERROR(INDEX(Design!J$1:J$680,_Formatting!$J654),"")</f>
        <v/>
      </c>
      <c r="N737" s="467" t="str" cm="1">
        <f t="array" ref="N737">IFERROR(INDEX(Design!K$1:K$680,_Formatting!$J654),"")</f>
        <v/>
      </c>
      <c r="O737" s="467" t="str" cm="1">
        <f t="array" ref="O737">IFERROR(INDEX(Design!L$1:L$680,_Formatting!$J654),"")</f>
        <v/>
      </c>
      <c r="P737" s="467" t="str" cm="1">
        <f t="array" ref="P737">IFERROR(INDEX(Design!Q$1:Q$680,_Formatting!$J654),"")</f>
        <v/>
      </c>
    </row>
    <row r="738" spans="3:16" x14ac:dyDescent="0.25">
      <c r="C738" s="467" t="str" cm="1">
        <f t="array" ref="C738">IFERROR(INDEX(Design!B$1:B$680,_Formatting!$J655),"")</f>
        <v/>
      </c>
      <c r="D738" s="467" t="str" cm="1">
        <f t="array" ref="D738">IFERROR(INDEX(Design!C$1:C$680,_Formatting!$J655),"")</f>
        <v/>
      </c>
      <c r="E738" s="467" t="str" cm="1">
        <f t="array" ref="E738">IFERROR(INDEX(Design!D$1:D$680,_Formatting!$J655),"")</f>
        <v/>
      </c>
      <c r="F738" s="467"/>
      <c r="G738" s="482" t="str" cm="1">
        <f t="array" ref="G738">IFERROR(INDEX(Design!E$1:E$680,_Formatting!$J655),"")</f>
        <v/>
      </c>
      <c r="H738" s="467"/>
      <c r="I738" s="467" t="str" cm="1">
        <f t="array" ref="I738">IFERROR(INDEX(Design!F$1:F$680,_Formatting!$J655),"")</f>
        <v/>
      </c>
      <c r="J738" s="467" t="str" cm="1">
        <f t="array" ref="J738">IFERROR(INDEX(Design!G$1:G$680,_Formatting!$J655),"")</f>
        <v/>
      </c>
      <c r="K738" s="483" t="str" cm="1">
        <f t="array" ref="K738">IFERROR(INDEX(Design!H$1:H$680,_Formatting!$J655),"")</f>
        <v/>
      </c>
      <c r="L738" s="467" t="str" cm="1">
        <f t="array" ref="L738">IFERROR(INDEX(Design!I$1:I$680,_Formatting!$J655),"")</f>
        <v/>
      </c>
      <c r="M738" s="467" t="str" cm="1">
        <f t="array" ref="M738">IFERROR(INDEX(Design!J$1:J$680,_Formatting!$J655),"")</f>
        <v/>
      </c>
      <c r="N738" s="467" t="str" cm="1">
        <f t="array" ref="N738">IFERROR(INDEX(Design!K$1:K$680,_Formatting!$J655),"")</f>
        <v/>
      </c>
      <c r="O738" s="467" t="str" cm="1">
        <f t="array" ref="O738">IFERROR(INDEX(Design!L$1:L$680,_Formatting!$J655),"")</f>
        <v/>
      </c>
      <c r="P738" s="467" t="str" cm="1">
        <f t="array" ref="P738">IFERROR(INDEX(Design!Q$1:Q$680,_Formatting!$J655),"")</f>
        <v/>
      </c>
    </row>
    <row r="739" spans="3:16" x14ac:dyDescent="0.25">
      <c r="C739" s="467" t="str" cm="1">
        <f t="array" ref="C739">IFERROR(INDEX(Design!B$1:B$680,_Formatting!$J656),"")</f>
        <v/>
      </c>
      <c r="D739" s="467" t="str" cm="1">
        <f t="array" ref="D739">IFERROR(INDEX(Design!C$1:C$680,_Formatting!$J656),"")</f>
        <v/>
      </c>
      <c r="E739" s="467" t="str" cm="1">
        <f t="array" ref="E739">IFERROR(INDEX(Design!D$1:D$680,_Formatting!$J656),"")</f>
        <v/>
      </c>
      <c r="F739" s="467"/>
      <c r="G739" s="482" t="str" cm="1">
        <f t="array" ref="G739">IFERROR(INDEX(Design!E$1:E$680,_Formatting!$J656),"")</f>
        <v/>
      </c>
      <c r="H739" s="467"/>
      <c r="I739" s="467" t="str" cm="1">
        <f t="array" ref="I739">IFERROR(INDEX(Design!F$1:F$680,_Formatting!$J656),"")</f>
        <v/>
      </c>
      <c r="J739" s="467" t="str" cm="1">
        <f t="array" ref="J739">IFERROR(INDEX(Design!G$1:G$680,_Formatting!$J656),"")</f>
        <v/>
      </c>
      <c r="K739" s="483" t="str" cm="1">
        <f t="array" ref="K739">IFERROR(INDEX(Design!H$1:H$680,_Formatting!$J656),"")</f>
        <v/>
      </c>
      <c r="L739" s="467" t="str" cm="1">
        <f t="array" ref="L739">IFERROR(INDEX(Design!I$1:I$680,_Formatting!$J656),"")</f>
        <v/>
      </c>
      <c r="M739" s="467" t="str" cm="1">
        <f t="array" ref="M739">IFERROR(INDEX(Design!J$1:J$680,_Formatting!$J656),"")</f>
        <v/>
      </c>
      <c r="N739" s="467" t="str" cm="1">
        <f t="array" ref="N739">IFERROR(INDEX(Design!K$1:K$680,_Formatting!$J656),"")</f>
        <v/>
      </c>
      <c r="O739" s="467" t="str" cm="1">
        <f t="array" ref="O739">IFERROR(INDEX(Design!L$1:L$680,_Formatting!$J656),"")</f>
        <v/>
      </c>
      <c r="P739" s="467" t="str" cm="1">
        <f t="array" ref="P739">IFERROR(INDEX(Design!Q$1:Q$680,_Formatting!$J656),"")</f>
        <v/>
      </c>
    </row>
    <row r="740" spans="3:16" x14ac:dyDescent="0.25">
      <c r="C740" s="467" t="str" cm="1">
        <f t="array" ref="C740">IFERROR(INDEX(Design!B$1:B$680,_Formatting!$J657),"")</f>
        <v/>
      </c>
      <c r="D740" s="467" t="str" cm="1">
        <f t="array" ref="D740">IFERROR(INDEX(Design!C$1:C$680,_Formatting!$J657),"")</f>
        <v/>
      </c>
      <c r="E740" s="467" t="str" cm="1">
        <f t="array" ref="E740">IFERROR(INDEX(Design!D$1:D$680,_Formatting!$J657),"")</f>
        <v/>
      </c>
      <c r="F740" s="467"/>
      <c r="G740" s="482" t="str" cm="1">
        <f t="array" ref="G740">IFERROR(INDEX(Design!E$1:E$680,_Formatting!$J657),"")</f>
        <v/>
      </c>
      <c r="H740" s="467"/>
      <c r="I740" s="467" t="str" cm="1">
        <f t="array" ref="I740">IFERROR(INDEX(Design!F$1:F$680,_Formatting!$J657),"")</f>
        <v/>
      </c>
      <c r="J740" s="467" t="str" cm="1">
        <f t="array" ref="J740">IFERROR(INDEX(Design!G$1:G$680,_Formatting!$J657),"")</f>
        <v/>
      </c>
      <c r="K740" s="483" t="str" cm="1">
        <f t="array" ref="K740">IFERROR(INDEX(Design!H$1:H$680,_Formatting!$J657),"")</f>
        <v/>
      </c>
      <c r="L740" s="467" t="str" cm="1">
        <f t="array" ref="L740">IFERROR(INDEX(Design!I$1:I$680,_Formatting!$J657),"")</f>
        <v/>
      </c>
      <c r="M740" s="467" t="str" cm="1">
        <f t="array" ref="M740">IFERROR(INDEX(Design!J$1:J$680,_Formatting!$J657),"")</f>
        <v/>
      </c>
      <c r="N740" s="467" t="str" cm="1">
        <f t="array" ref="N740">IFERROR(INDEX(Design!K$1:K$680,_Formatting!$J657),"")</f>
        <v/>
      </c>
      <c r="O740" s="467" t="str" cm="1">
        <f t="array" ref="O740">IFERROR(INDEX(Design!L$1:L$680,_Formatting!$J657),"")</f>
        <v/>
      </c>
      <c r="P740" s="467" t="str" cm="1">
        <f t="array" ref="P740">IFERROR(INDEX(Design!Q$1:Q$680,_Formatting!$J657),"")</f>
        <v/>
      </c>
    </row>
    <row r="741" spans="3:16" x14ac:dyDescent="0.25">
      <c r="C741" s="467" t="str" cm="1">
        <f t="array" ref="C741">IFERROR(INDEX(Design!B$1:B$680,_Formatting!$J658),"")</f>
        <v/>
      </c>
      <c r="D741" s="467" t="str" cm="1">
        <f t="array" ref="D741">IFERROR(INDEX(Design!C$1:C$680,_Formatting!$J658),"")</f>
        <v/>
      </c>
      <c r="E741" s="467" t="str" cm="1">
        <f t="array" ref="E741">IFERROR(INDEX(Design!D$1:D$680,_Formatting!$J658),"")</f>
        <v/>
      </c>
      <c r="F741" s="467"/>
      <c r="G741" s="482" t="str" cm="1">
        <f t="array" ref="G741">IFERROR(INDEX(Design!E$1:E$680,_Formatting!$J658),"")</f>
        <v/>
      </c>
      <c r="H741" s="467"/>
      <c r="I741" s="467" t="str" cm="1">
        <f t="array" ref="I741">IFERROR(INDEX(Design!F$1:F$680,_Formatting!$J658),"")</f>
        <v/>
      </c>
      <c r="J741" s="467" t="str" cm="1">
        <f t="array" ref="J741">IFERROR(INDEX(Design!G$1:G$680,_Formatting!$J658),"")</f>
        <v/>
      </c>
      <c r="K741" s="483" t="str" cm="1">
        <f t="array" ref="K741">IFERROR(INDEX(Design!H$1:H$680,_Formatting!$J658),"")</f>
        <v/>
      </c>
      <c r="L741" s="467" t="str" cm="1">
        <f t="array" ref="L741">IFERROR(INDEX(Design!I$1:I$680,_Formatting!$J658),"")</f>
        <v/>
      </c>
      <c r="M741" s="467" t="str" cm="1">
        <f t="array" ref="M741">IFERROR(INDEX(Design!J$1:J$680,_Formatting!$J658),"")</f>
        <v/>
      </c>
      <c r="N741" s="467" t="str" cm="1">
        <f t="array" ref="N741">IFERROR(INDEX(Design!K$1:K$680,_Formatting!$J658),"")</f>
        <v/>
      </c>
      <c r="O741" s="467" t="str" cm="1">
        <f t="array" ref="O741">IFERROR(INDEX(Design!L$1:L$680,_Formatting!$J658),"")</f>
        <v/>
      </c>
      <c r="P741" s="467" t="str" cm="1">
        <f t="array" ref="P741">IFERROR(INDEX(Design!Q$1:Q$680,_Formatting!$J658),"")</f>
        <v/>
      </c>
    </row>
    <row r="742" spans="3:16" x14ac:dyDescent="0.25">
      <c r="C742" s="467" t="str" cm="1">
        <f t="array" ref="C742">IFERROR(INDEX(Design!B$1:B$680,_Formatting!$J659),"")</f>
        <v/>
      </c>
      <c r="D742" s="467" t="str" cm="1">
        <f t="array" ref="D742">IFERROR(INDEX(Design!C$1:C$680,_Formatting!$J659),"")</f>
        <v/>
      </c>
      <c r="E742" s="467" t="str" cm="1">
        <f t="array" ref="E742">IFERROR(INDEX(Design!D$1:D$680,_Formatting!$J659),"")</f>
        <v/>
      </c>
      <c r="F742" s="467"/>
      <c r="G742" s="482" t="str" cm="1">
        <f t="array" ref="G742">IFERROR(INDEX(Design!E$1:E$680,_Formatting!$J659),"")</f>
        <v/>
      </c>
      <c r="H742" s="467"/>
      <c r="I742" s="467" t="str" cm="1">
        <f t="array" ref="I742">IFERROR(INDEX(Design!F$1:F$680,_Formatting!$J659),"")</f>
        <v/>
      </c>
      <c r="J742" s="467" t="str" cm="1">
        <f t="array" ref="J742">IFERROR(INDEX(Design!G$1:G$680,_Formatting!$J659),"")</f>
        <v/>
      </c>
      <c r="K742" s="483" t="str" cm="1">
        <f t="array" ref="K742">IFERROR(INDEX(Design!H$1:H$680,_Formatting!$J659),"")</f>
        <v/>
      </c>
      <c r="L742" s="467" t="str" cm="1">
        <f t="array" ref="L742">IFERROR(INDEX(Design!I$1:I$680,_Formatting!$J659),"")</f>
        <v/>
      </c>
      <c r="M742" s="467" t="str" cm="1">
        <f t="array" ref="M742">IFERROR(INDEX(Design!J$1:J$680,_Formatting!$J659),"")</f>
        <v/>
      </c>
      <c r="N742" s="467" t="str" cm="1">
        <f t="array" ref="N742">IFERROR(INDEX(Design!K$1:K$680,_Formatting!$J659),"")</f>
        <v/>
      </c>
      <c r="O742" s="467" t="str" cm="1">
        <f t="array" ref="O742">IFERROR(INDEX(Design!L$1:L$680,_Formatting!$J659),"")</f>
        <v/>
      </c>
      <c r="P742" s="467" t="str" cm="1">
        <f t="array" ref="P742">IFERROR(INDEX(Design!Q$1:Q$680,_Formatting!$J659),"")</f>
        <v/>
      </c>
    </row>
    <row r="743" spans="3:16" x14ac:dyDescent="0.25">
      <c r="C743" s="467" t="str" cm="1">
        <f t="array" ref="C743">IFERROR(INDEX(Design!B$1:B$680,_Formatting!$J660),"")</f>
        <v/>
      </c>
      <c r="D743" s="467" t="str" cm="1">
        <f t="array" ref="D743">IFERROR(INDEX(Design!C$1:C$680,_Formatting!$J660),"")</f>
        <v/>
      </c>
      <c r="E743" s="467" t="str" cm="1">
        <f t="array" ref="E743">IFERROR(INDEX(Design!D$1:D$680,_Formatting!$J660),"")</f>
        <v/>
      </c>
      <c r="F743" s="467"/>
      <c r="G743" s="482" t="str" cm="1">
        <f t="array" ref="G743">IFERROR(INDEX(Design!E$1:E$680,_Formatting!$J660),"")</f>
        <v/>
      </c>
      <c r="H743" s="467"/>
      <c r="I743" s="467" t="str" cm="1">
        <f t="array" ref="I743">IFERROR(INDEX(Design!F$1:F$680,_Formatting!$J660),"")</f>
        <v/>
      </c>
      <c r="J743" s="467" t="str" cm="1">
        <f t="array" ref="J743">IFERROR(INDEX(Design!G$1:G$680,_Formatting!$J660),"")</f>
        <v/>
      </c>
      <c r="K743" s="483" t="str" cm="1">
        <f t="array" ref="K743">IFERROR(INDEX(Design!H$1:H$680,_Formatting!$J660),"")</f>
        <v/>
      </c>
      <c r="L743" s="467" t="str" cm="1">
        <f t="array" ref="L743">IFERROR(INDEX(Design!I$1:I$680,_Formatting!$J660),"")</f>
        <v/>
      </c>
      <c r="M743" s="467" t="str" cm="1">
        <f t="array" ref="M743">IFERROR(INDEX(Design!J$1:J$680,_Formatting!$J660),"")</f>
        <v/>
      </c>
      <c r="N743" s="467" t="str" cm="1">
        <f t="array" ref="N743">IFERROR(INDEX(Design!K$1:K$680,_Formatting!$J660),"")</f>
        <v/>
      </c>
      <c r="O743" s="467" t="str" cm="1">
        <f t="array" ref="O743">IFERROR(INDEX(Design!L$1:L$680,_Formatting!$J660),"")</f>
        <v/>
      </c>
      <c r="P743" s="467" t="str" cm="1">
        <f t="array" ref="P743">IFERROR(INDEX(Design!Q$1:Q$680,_Formatting!$J660),"")</f>
        <v/>
      </c>
    </row>
    <row r="744" spans="3:16" x14ac:dyDescent="0.25">
      <c r="C744" s="467" t="str" cm="1">
        <f t="array" ref="C744">IFERROR(INDEX(Design!B$1:B$680,_Formatting!$J661),"")</f>
        <v/>
      </c>
      <c r="D744" s="467" t="str" cm="1">
        <f t="array" ref="D744">IFERROR(INDEX(Design!C$1:C$680,_Formatting!$J661),"")</f>
        <v/>
      </c>
      <c r="E744" s="467" t="str" cm="1">
        <f t="array" ref="E744">IFERROR(INDEX(Design!D$1:D$680,_Formatting!$J661),"")</f>
        <v/>
      </c>
      <c r="F744" s="467"/>
      <c r="G744" s="482" t="str" cm="1">
        <f t="array" ref="G744">IFERROR(INDEX(Design!E$1:E$680,_Formatting!$J661),"")</f>
        <v/>
      </c>
      <c r="H744" s="467"/>
      <c r="I744" s="467" t="str" cm="1">
        <f t="array" ref="I744">IFERROR(INDEX(Design!F$1:F$680,_Formatting!$J661),"")</f>
        <v/>
      </c>
      <c r="J744" s="467" t="str" cm="1">
        <f t="array" ref="J744">IFERROR(INDEX(Design!G$1:G$680,_Formatting!$J661),"")</f>
        <v/>
      </c>
      <c r="K744" s="483" t="str" cm="1">
        <f t="array" ref="K744">IFERROR(INDEX(Design!H$1:H$680,_Formatting!$J661),"")</f>
        <v/>
      </c>
      <c r="L744" s="467" t="str" cm="1">
        <f t="array" ref="L744">IFERROR(INDEX(Design!I$1:I$680,_Formatting!$J661),"")</f>
        <v/>
      </c>
      <c r="M744" s="467" t="str" cm="1">
        <f t="array" ref="M744">IFERROR(INDEX(Design!J$1:J$680,_Formatting!$J661),"")</f>
        <v/>
      </c>
      <c r="N744" s="467" t="str" cm="1">
        <f t="array" ref="N744">IFERROR(INDEX(Design!K$1:K$680,_Formatting!$J661),"")</f>
        <v/>
      </c>
      <c r="O744" s="467" t="str" cm="1">
        <f t="array" ref="O744">IFERROR(INDEX(Design!L$1:L$680,_Formatting!$J661),"")</f>
        <v/>
      </c>
      <c r="P744" s="467" t="str" cm="1">
        <f t="array" ref="P744">IFERROR(INDEX(Design!Q$1:Q$680,_Formatting!$J661),"")</f>
        <v/>
      </c>
    </row>
    <row r="745" spans="3:16" x14ac:dyDescent="0.25">
      <c r="C745" s="467" t="str" cm="1">
        <f t="array" ref="C745">IFERROR(INDEX(Design!B$1:B$680,_Formatting!$J662),"")</f>
        <v/>
      </c>
      <c r="D745" s="467" t="str" cm="1">
        <f t="array" ref="D745">IFERROR(INDEX(Design!C$1:C$680,_Formatting!$J662),"")</f>
        <v/>
      </c>
      <c r="E745" s="467" t="str" cm="1">
        <f t="array" ref="E745">IFERROR(INDEX(Design!D$1:D$680,_Formatting!$J662),"")</f>
        <v/>
      </c>
      <c r="F745" s="467"/>
      <c r="G745" s="482" t="str" cm="1">
        <f t="array" ref="G745">IFERROR(INDEX(Design!E$1:E$680,_Formatting!$J662),"")</f>
        <v/>
      </c>
      <c r="H745" s="467"/>
      <c r="I745" s="467" t="str" cm="1">
        <f t="array" ref="I745">IFERROR(INDEX(Design!F$1:F$680,_Formatting!$J662),"")</f>
        <v/>
      </c>
      <c r="J745" s="467" t="str" cm="1">
        <f t="array" ref="J745">IFERROR(INDEX(Design!G$1:G$680,_Formatting!$J662),"")</f>
        <v/>
      </c>
      <c r="K745" s="483" t="str" cm="1">
        <f t="array" ref="K745">IFERROR(INDEX(Design!H$1:H$680,_Formatting!$J662),"")</f>
        <v/>
      </c>
      <c r="L745" s="467" t="str" cm="1">
        <f t="array" ref="L745">IFERROR(INDEX(Design!I$1:I$680,_Formatting!$J662),"")</f>
        <v/>
      </c>
      <c r="M745" s="467" t="str" cm="1">
        <f t="array" ref="M745">IFERROR(INDEX(Design!J$1:J$680,_Formatting!$J662),"")</f>
        <v/>
      </c>
      <c r="N745" s="467" t="str" cm="1">
        <f t="array" ref="N745">IFERROR(INDEX(Design!K$1:K$680,_Formatting!$J662),"")</f>
        <v/>
      </c>
      <c r="O745" s="467" t="str" cm="1">
        <f t="array" ref="O745">IFERROR(INDEX(Design!L$1:L$680,_Formatting!$J662),"")</f>
        <v/>
      </c>
      <c r="P745" s="467" t="str" cm="1">
        <f t="array" ref="P745">IFERROR(INDEX(Design!Q$1:Q$680,_Formatting!$J662),"")</f>
        <v/>
      </c>
    </row>
    <row r="746" spans="3:16" x14ac:dyDescent="0.25">
      <c r="C746" s="467" t="str" cm="1">
        <f t="array" ref="C746">IFERROR(INDEX(Design!B$1:B$680,_Formatting!$J663),"")</f>
        <v/>
      </c>
      <c r="D746" s="467" t="str" cm="1">
        <f t="array" ref="D746">IFERROR(INDEX(Design!C$1:C$680,_Formatting!$J663),"")</f>
        <v/>
      </c>
      <c r="E746" s="467" t="str" cm="1">
        <f t="array" ref="E746">IFERROR(INDEX(Design!D$1:D$680,_Formatting!$J663),"")</f>
        <v/>
      </c>
      <c r="F746" s="467"/>
      <c r="G746" s="482" t="str" cm="1">
        <f t="array" ref="G746">IFERROR(INDEX(Design!E$1:E$680,_Formatting!$J663),"")</f>
        <v/>
      </c>
      <c r="H746" s="467"/>
      <c r="I746" s="467" t="str" cm="1">
        <f t="array" ref="I746">IFERROR(INDEX(Design!F$1:F$680,_Formatting!$J663),"")</f>
        <v/>
      </c>
      <c r="J746" s="467" t="str" cm="1">
        <f t="array" ref="J746">IFERROR(INDEX(Design!G$1:G$680,_Formatting!$J663),"")</f>
        <v/>
      </c>
      <c r="K746" s="483" t="str" cm="1">
        <f t="array" ref="K746">IFERROR(INDEX(Design!H$1:H$680,_Formatting!$J663),"")</f>
        <v/>
      </c>
      <c r="L746" s="467" t="str" cm="1">
        <f t="array" ref="L746">IFERROR(INDEX(Design!I$1:I$680,_Formatting!$J663),"")</f>
        <v/>
      </c>
      <c r="M746" s="467" t="str" cm="1">
        <f t="array" ref="M746">IFERROR(INDEX(Design!J$1:J$680,_Formatting!$J663),"")</f>
        <v/>
      </c>
      <c r="N746" s="467" t="str" cm="1">
        <f t="array" ref="N746">IFERROR(INDEX(Design!K$1:K$680,_Formatting!$J663),"")</f>
        <v/>
      </c>
      <c r="O746" s="467" t="str" cm="1">
        <f t="array" ref="O746">IFERROR(INDEX(Design!L$1:L$680,_Formatting!$J663),"")</f>
        <v/>
      </c>
      <c r="P746" s="467" t="str" cm="1">
        <f t="array" ref="P746">IFERROR(INDEX(Design!Q$1:Q$680,_Formatting!$J663),"")</f>
        <v/>
      </c>
    </row>
    <row r="747" spans="3:16" x14ac:dyDescent="0.25">
      <c r="C747" s="467" t="str" cm="1">
        <f t="array" ref="C747">IFERROR(INDEX(Design!B$1:B$680,_Formatting!$J664),"")</f>
        <v/>
      </c>
      <c r="D747" s="467" t="str" cm="1">
        <f t="array" ref="D747">IFERROR(INDEX(Design!C$1:C$680,_Formatting!$J664),"")</f>
        <v/>
      </c>
      <c r="E747" s="467" t="str" cm="1">
        <f t="array" ref="E747">IFERROR(INDEX(Design!D$1:D$680,_Formatting!$J664),"")</f>
        <v/>
      </c>
      <c r="F747" s="467"/>
      <c r="G747" s="482" t="str" cm="1">
        <f t="array" ref="G747">IFERROR(INDEX(Design!E$1:E$680,_Formatting!$J664),"")</f>
        <v/>
      </c>
      <c r="H747" s="467"/>
      <c r="I747" s="467" t="str" cm="1">
        <f t="array" ref="I747">IFERROR(INDEX(Design!F$1:F$680,_Formatting!$J664),"")</f>
        <v/>
      </c>
      <c r="J747" s="467" t="str" cm="1">
        <f t="array" ref="J747">IFERROR(INDEX(Design!G$1:G$680,_Formatting!$J664),"")</f>
        <v/>
      </c>
      <c r="K747" s="483" t="str" cm="1">
        <f t="array" ref="K747">IFERROR(INDEX(Design!H$1:H$680,_Formatting!$J664),"")</f>
        <v/>
      </c>
      <c r="L747" s="467" t="str" cm="1">
        <f t="array" ref="L747">IFERROR(INDEX(Design!I$1:I$680,_Formatting!$J664),"")</f>
        <v/>
      </c>
      <c r="M747" s="467" t="str" cm="1">
        <f t="array" ref="M747">IFERROR(INDEX(Design!J$1:J$680,_Formatting!$J664),"")</f>
        <v/>
      </c>
      <c r="N747" s="467" t="str" cm="1">
        <f t="array" ref="N747">IFERROR(INDEX(Design!K$1:K$680,_Formatting!$J664),"")</f>
        <v/>
      </c>
      <c r="O747" s="467" t="str" cm="1">
        <f t="array" ref="O747">IFERROR(INDEX(Design!L$1:L$680,_Formatting!$J664),"")</f>
        <v/>
      </c>
      <c r="P747" s="467" t="str" cm="1">
        <f t="array" ref="P747">IFERROR(INDEX(Design!Q$1:Q$680,_Formatting!$J664),"")</f>
        <v/>
      </c>
    </row>
    <row r="748" spans="3:16" x14ac:dyDescent="0.25">
      <c r="C748" s="467" t="str" cm="1">
        <f t="array" ref="C748">IFERROR(INDEX(Design!B$1:B$680,_Formatting!$J665),"")</f>
        <v/>
      </c>
      <c r="D748" s="467" t="str" cm="1">
        <f t="array" ref="D748">IFERROR(INDEX(Design!C$1:C$680,_Formatting!$J665),"")</f>
        <v/>
      </c>
      <c r="E748" s="467" t="str" cm="1">
        <f t="array" ref="E748">IFERROR(INDEX(Design!D$1:D$680,_Formatting!$J665),"")</f>
        <v/>
      </c>
      <c r="F748" s="467"/>
      <c r="G748" s="482" t="str" cm="1">
        <f t="array" ref="G748">IFERROR(INDEX(Design!E$1:E$680,_Formatting!$J665),"")</f>
        <v/>
      </c>
      <c r="H748" s="467"/>
      <c r="I748" s="467" t="str" cm="1">
        <f t="array" ref="I748">IFERROR(INDEX(Design!F$1:F$680,_Formatting!$J665),"")</f>
        <v/>
      </c>
      <c r="J748" s="467" t="str" cm="1">
        <f t="array" ref="J748">IFERROR(INDEX(Design!G$1:G$680,_Formatting!$J665),"")</f>
        <v/>
      </c>
      <c r="K748" s="483" t="str" cm="1">
        <f t="array" ref="K748">IFERROR(INDEX(Design!H$1:H$680,_Formatting!$J665),"")</f>
        <v/>
      </c>
      <c r="L748" s="467" t="str" cm="1">
        <f t="array" ref="L748">IFERROR(INDEX(Design!I$1:I$680,_Formatting!$J665),"")</f>
        <v/>
      </c>
      <c r="M748" s="467" t="str" cm="1">
        <f t="array" ref="M748">IFERROR(INDEX(Design!J$1:J$680,_Formatting!$J665),"")</f>
        <v/>
      </c>
      <c r="N748" s="467" t="str" cm="1">
        <f t="array" ref="N748">IFERROR(INDEX(Design!K$1:K$680,_Formatting!$J665),"")</f>
        <v/>
      </c>
      <c r="O748" s="467" t="str" cm="1">
        <f t="array" ref="O748">IFERROR(INDEX(Design!L$1:L$680,_Formatting!$J665),"")</f>
        <v/>
      </c>
      <c r="P748" s="467" t="str" cm="1">
        <f t="array" ref="P748">IFERROR(INDEX(Design!Q$1:Q$680,_Formatting!$J665),"")</f>
        <v/>
      </c>
    </row>
    <row r="749" spans="3:16" x14ac:dyDescent="0.25">
      <c r="C749" s="467" t="str" cm="1">
        <f t="array" ref="C749">IFERROR(INDEX(Design!B$1:B$680,_Formatting!$J666),"")</f>
        <v/>
      </c>
      <c r="D749" s="467" t="str" cm="1">
        <f t="array" ref="D749">IFERROR(INDEX(Design!C$1:C$680,_Formatting!$J666),"")</f>
        <v/>
      </c>
      <c r="E749" s="467" t="str" cm="1">
        <f t="array" ref="E749">IFERROR(INDEX(Design!D$1:D$680,_Formatting!$J666),"")</f>
        <v/>
      </c>
      <c r="F749" s="467"/>
      <c r="G749" s="482" t="str" cm="1">
        <f t="array" ref="G749">IFERROR(INDEX(Design!E$1:E$680,_Formatting!$J666),"")</f>
        <v/>
      </c>
      <c r="H749" s="467"/>
      <c r="I749" s="467" t="str" cm="1">
        <f t="array" ref="I749">IFERROR(INDEX(Design!F$1:F$680,_Formatting!$J666),"")</f>
        <v/>
      </c>
      <c r="J749" s="467" t="str" cm="1">
        <f t="array" ref="J749">IFERROR(INDEX(Design!G$1:G$680,_Formatting!$J666),"")</f>
        <v/>
      </c>
      <c r="K749" s="483" t="str" cm="1">
        <f t="array" ref="K749">IFERROR(INDEX(Design!H$1:H$680,_Formatting!$J666),"")</f>
        <v/>
      </c>
      <c r="L749" s="467" t="str" cm="1">
        <f t="array" ref="L749">IFERROR(INDEX(Design!I$1:I$680,_Formatting!$J666),"")</f>
        <v/>
      </c>
      <c r="M749" s="467" t="str" cm="1">
        <f t="array" ref="M749">IFERROR(INDEX(Design!J$1:J$680,_Formatting!$J666),"")</f>
        <v/>
      </c>
      <c r="N749" s="467" t="str" cm="1">
        <f t="array" ref="N749">IFERROR(INDEX(Design!K$1:K$680,_Formatting!$J666),"")</f>
        <v/>
      </c>
      <c r="O749" s="467" t="str" cm="1">
        <f t="array" ref="O749">IFERROR(INDEX(Design!L$1:L$680,_Formatting!$J666),"")</f>
        <v/>
      </c>
      <c r="P749" s="467" t="str" cm="1">
        <f t="array" ref="P749">IFERROR(INDEX(Design!Q$1:Q$680,_Formatting!$J666),"")</f>
        <v/>
      </c>
    </row>
    <row r="750" spans="3:16" x14ac:dyDescent="0.25">
      <c r="C750" s="467" t="str" cm="1">
        <f t="array" ref="C750">IFERROR(INDEX(Design!B$1:B$680,_Formatting!$J667),"")</f>
        <v/>
      </c>
      <c r="D750" s="467" t="str" cm="1">
        <f t="array" ref="D750">IFERROR(INDEX(Design!C$1:C$680,_Formatting!$J667),"")</f>
        <v/>
      </c>
      <c r="E750" s="467" t="str" cm="1">
        <f t="array" ref="E750">IFERROR(INDEX(Design!D$1:D$680,_Formatting!$J667),"")</f>
        <v/>
      </c>
      <c r="F750" s="467"/>
      <c r="G750" s="482" t="str" cm="1">
        <f t="array" ref="G750">IFERROR(INDEX(Design!E$1:E$680,_Formatting!$J667),"")</f>
        <v/>
      </c>
      <c r="H750" s="467"/>
      <c r="I750" s="467" t="str" cm="1">
        <f t="array" ref="I750">IFERROR(INDEX(Design!F$1:F$680,_Formatting!$J667),"")</f>
        <v/>
      </c>
      <c r="J750" s="467" t="str" cm="1">
        <f t="array" ref="J750">IFERROR(INDEX(Design!G$1:G$680,_Formatting!$J667),"")</f>
        <v/>
      </c>
      <c r="K750" s="483" t="str" cm="1">
        <f t="array" ref="K750">IFERROR(INDEX(Design!H$1:H$680,_Formatting!$J667),"")</f>
        <v/>
      </c>
      <c r="L750" s="467" t="str" cm="1">
        <f t="array" ref="L750">IFERROR(INDEX(Design!I$1:I$680,_Formatting!$J667),"")</f>
        <v/>
      </c>
      <c r="M750" s="467" t="str" cm="1">
        <f t="array" ref="M750">IFERROR(INDEX(Design!J$1:J$680,_Formatting!$J667),"")</f>
        <v/>
      </c>
      <c r="N750" s="467" t="str" cm="1">
        <f t="array" ref="N750">IFERROR(INDEX(Design!K$1:K$680,_Formatting!$J667),"")</f>
        <v/>
      </c>
      <c r="O750" s="467" t="str" cm="1">
        <f t="array" ref="O750">IFERROR(INDEX(Design!L$1:L$680,_Formatting!$J667),"")</f>
        <v/>
      </c>
      <c r="P750" s="467" t="str" cm="1">
        <f t="array" ref="P750">IFERROR(INDEX(Design!Q$1:Q$680,_Formatting!$J667),"")</f>
        <v/>
      </c>
    </row>
    <row r="751" spans="3:16" x14ac:dyDescent="0.25">
      <c r="C751" s="467" t="str" cm="1">
        <f t="array" ref="C751">IFERROR(INDEX(Design!B$1:B$680,_Formatting!$J668),"")</f>
        <v/>
      </c>
      <c r="D751" s="467" t="str" cm="1">
        <f t="array" ref="D751">IFERROR(INDEX(Design!C$1:C$680,_Formatting!$J668),"")</f>
        <v/>
      </c>
      <c r="E751" s="467" t="str" cm="1">
        <f t="array" ref="E751">IFERROR(INDEX(Design!D$1:D$680,_Formatting!$J668),"")</f>
        <v/>
      </c>
      <c r="F751" s="467"/>
      <c r="G751" s="482" t="str" cm="1">
        <f t="array" ref="G751">IFERROR(INDEX(Design!E$1:E$680,_Formatting!$J668),"")</f>
        <v/>
      </c>
      <c r="H751" s="467"/>
      <c r="I751" s="467" t="str" cm="1">
        <f t="array" ref="I751">IFERROR(INDEX(Design!F$1:F$680,_Formatting!$J668),"")</f>
        <v/>
      </c>
      <c r="J751" s="467" t="str" cm="1">
        <f t="array" ref="J751">IFERROR(INDEX(Design!G$1:G$680,_Formatting!$J668),"")</f>
        <v/>
      </c>
      <c r="K751" s="483" t="str" cm="1">
        <f t="array" ref="K751">IFERROR(INDEX(Design!H$1:H$680,_Formatting!$J668),"")</f>
        <v/>
      </c>
      <c r="L751" s="467" t="str" cm="1">
        <f t="array" ref="L751">IFERROR(INDEX(Design!I$1:I$680,_Formatting!$J668),"")</f>
        <v/>
      </c>
      <c r="M751" s="467" t="str" cm="1">
        <f t="array" ref="M751">IFERROR(INDEX(Design!J$1:J$680,_Formatting!$J668),"")</f>
        <v/>
      </c>
      <c r="N751" s="467" t="str" cm="1">
        <f t="array" ref="N751">IFERROR(INDEX(Design!K$1:K$680,_Formatting!$J668),"")</f>
        <v/>
      </c>
      <c r="O751" s="467" t="str" cm="1">
        <f t="array" ref="O751">IFERROR(INDEX(Design!L$1:L$680,_Formatting!$J668),"")</f>
        <v/>
      </c>
      <c r="P751" s="467" t="str" cm="1">
        <f t="array" ref="P751">IFERROR(INDEX(Design!Q$1:Q$680,_Formatting!$J668),"")</f>
        <v/>
      </c>
    </row>
    <row r="752" spans="3:16" x14ac:dyDescent="0.25">
      <c r="C752" s="467" t="str" cm="1">
        <f t="array" ref="C752">IFERROR(INDEX(Design!B$1:B$680,_Formatting!$J669),"")</f>
        <v/>
      </c>
      <c r="D752" s="467" t="str" cm="1">
        <f t="array" ref="D752">IFERROR(INDEX(Design!C$1:C$680,_Formatting!$J669),"")</f>
        <v/>
      </c>
      <c r="E752" s="467" t="str" cm="1">
        <f t="array" ref="E752">IFERROR(INDEX(Design!D$1:D$680,_Formatting!$J669),"")</f>
        <v/>
      </c>
      <c r="F752" s="467"/>
      <c r="G752" s="482" t="str" cm="1">
        <f t="array" ref="G752">IFERROR(INDEX(Design!E$1:E$680,_Formatting!$J669),"")</f>
        <v/>
      </c>
      <c r="H752" s="467"/>
      <c r="I752" s="467" t="str" cm="1">
        <f t="array" ref="I752">IFERROR(INDEX(Design!F$1:F$680,_Formatting!$J669),"")</f>
        <v/>
      </c>
      <c r="J752" s="467" t="str" cm="1">
        <f t="array" ref="J752">IFERROR(INDEX(Design!G$1:G$680,_Formatting!$J669),"")</f>
        <v/>
      </c>
      <c r="K752" s="483" t="str" cm="1">
        <f t="array" ref="K752">IFERROR(INDEX(Design!H$1:H$680,_Formatting!$J669),"")</f>
        <v/>
      </c>
      <c r="L752" s="467" t="str" cm="1">
        <f t="array" ref="L752">IFERROR(INDEX(Design!I$1:I$680,_Formatting!$J669),"")</f>
        <v/>
      </c>
      <c r="M752" s="467" t="str" cm="1">
        <f t="array" ref="M752">IFERROR(INDEX(Design!J$1:J$680,_Formatting!$J669),"")</f>
        <v/>
      </c>
      <c r="N752" s="467" t="str" cm="1">
        <f t="array" ref="N752">IFERROR(INDEX(Design!K$1:K$680,_Formatting!$J669),"")</f>
        <v/>
      </c>
      <c r="O752" s="467" t="str" cm="1">
        <f t="array" ref="O752">IFERROR(INDEX(Design!L$1:L$680,_Formatting!$J669),"")</f>
        <v/>
      </c>
      <c r="P752" s="467" t="str" cm="1">
        <f t="array" ref="P752">IFERROR(INDEX(Design!Q$1:Q$680,_Formatting!$J669),"")</f>
        <v/>
      </c>
    </row>
    <row r="753" spans="3:16" x14ac:dyDescent="0.25">
      <c r="C753" s="467" t="str" cm="1">
        <f t="array" ref="C753">IFERROR(INDEX(Design!B$1:B$680,_Formatting!$J670),"")</f>
        <v/>
      </c>
      <c r="D753" s="467" t="str" cm="1">
        <f t="array" ref="D753">IFERROR(INDEX(Design!C$1:C$680,_Formatting!$J670),"")</f>
        <v/>
      </c>
      <c r="E753" s="467" t="str" cm="1">
        <f t="array" ref="E753">IFERROR(INDEX(Design!D$1:D$680,_Formatting!$J670),"")</f>
        <v/>
      </c>
      <c r="F753" s="467"/>
      <c r="G753" s="482" t="str" cm="1">
        <f t="array" ref="G753">IFERROR(INDEX(Design!E$1:E$680,_Formatting!$J670),"")</f>
        <v/>
      </c>
      <c r="H753" s="467"/>
      <c r="I753" s="467" t="str" cm="1">
        <f t="array" ref="I753">IFERROR(INDEX(Design!F$1:F$680,_Formatting!$J670),"")</f>
        <v/>
      </c>
      <c r="J753" s="467" t="str" cm="1">
        <f t="array" ref="J753">IFERROR(INDEX(Design!G$1:G$680,_Formatting!$J670),"")</f>
        <v/>
      </c>
      <c r="K753" s="483" t="str" cm="1">
        <f t="array" ref="K753">IFERROR(INDEX(Design!H$1:H$680,_Formatting!$J670),"")</f>
        <v/>
      </c>
      <c r="L753" s="467" t="str" cm="1">
        <f t="array" ref="L753">IFERROR(INDEX(Design!I$1:I$680,_Formatting!$J670),"")</f>
        <v/>
      </c>
      <c r="M753" s="467" t="str" cm="1">
        <f t="array" ref="M753">IFERROR(INDEX(Design!J$1:J$680,_Formatting!$J670),"")</f>
        <v/>
      </c>
      <c r="N753" s="467" t="str" cm="1">
        <f t="array" ref="N753">IFERROR(INDEX(Design!K$1:K$680,_Formatting!$J670),"")</f>
        <v/>
      </c>
      <c r="O753" s="467" t="str" cm="1">
        <f t="array" ref="O753">IFERROR(INDEX(Design!L$1:L$680,_Formatting!$J670),"")</f>
        <v/>
      </c>
      <c r="P753" s="467" t="str" cm="1">
        <f t="array" ref="P753">IFERROR(INDEX(Design!Q$1:Q$680,_Formatting!$J670),"")</f>
        <v/>
      </c>
    </row>
    <row r="754" spans="3:16" x14ac:dyDescent="0.25">
      <c r="C754" s="467" t="str" cm="1">
        <f t="array" ref="C754">IFERROR(INDEX(Design!B$1:B$680,_Formatting!$J671),"")</f>
        <v/>
      </c>
      <c r="D754" s="467" t="str" cm="1">
        <f t="array" ref="D754">IFERROR(INDEX(Design!C$1:C$680,_Formatting!$J671),"")</f>
        <v/>
      </c>
      <c r="E754" s="467" t="str" cm="1">
        <f t="array" ref="E754">IFERROR(INDEX(Design!D$1:D$680,_Formatting!$J671),"")</f>
        <v/>
      </c>
      <c r="F754" s="467"/>
      <c r="G754" s="482" t="str" cm="1">
        <f t="array" ref="G754">IFERROR(INDEX(Design!E$1:E$680,_Formatting!$J671),"")</f>
        <v/>
      </c>
      <c r="H754" s="467"/>
      <c r="I754" s="467" t="str" cm="1">
        <f t="array" ref="I754">IFERROR(INDEX(Design!F$1:F$680,_Formatting!$J671),"")</f>
        <v/>
      </c>
      <c r="J754" s="467" t="str" cm="1">
        <f t="array" ref="J754">IFERROR(INDEX(Design!G$1:G$680,_Formatting!$J671),"")</f>
        <v/>
      </c>
      <c r="K754" s="483" t="str" cm="1">
        <f t="array" ref="K754">IFERROR(INDEX(Design!H$1:H$680,_Formatting!$J671),"")</f>
        <v/>
      </c>
      <c r="L754" s="467" t="str" cm="1">
        <f t="array" ref="L754">IFERROR(INDEX(Design!I$1:I$680,_Formatting!$J671),"")</f>
        <v/>
      </c>
      <c r="M754" s="467" t="str" cm="1">
        <f t="array" ref="M754">IFERROR(INDEX(Design!J$1:J$680,_Formatting!$J671),"")</f>
        <v/>
      </c>
      <c r="N754" s="467" t="str" cm="1">
        <f t="array" ref="N754">IFERROR(INDEX(Design!K$1:K$680,_Formatting!$J671),"")</f>
        <v/>
      </c>
      <c r="O754" s="467" t="str" cm="1">
        <f t="array" ref="O754">IFERROR(INDEX(Design!L$1:L$680,_Formatting!$J671),"")</f>
        <v/>
      </c>
      <c r="P754" s="467" t="str" cm="1">
        <f t="array" ref="P754">IFERROR(INDEX(Design!Q$1:Q$680,_Formatting!$J671),"")</f>
        <v/>
      </c>
    </row>
    <row r="755" spans="3:16" x14ac:dyDescent="0.25">
      <c r="C755" s="467" t="str" cm="1">
        <f t="array" ref="C755">IFERROR(INDEX(Design!B$1:B$680,_Formatting!$J672),"")</f>
        <v/>
      </c>
      <c r="D755" s="467" t="str" cm="1">
        <f t="array" ref="D755">IFERROR(INDEX(Design!C$1:C$680,_Formatting!$J672),"")</f>
        <v/>
      </c>
      <c r="E755" s="467" t="str" cm="1">
        <f t="array" ref="E755">IFERROR(INDEX(Design!D$1:D$680,_Formatting!$J672),"")</f>
        <v/>
      </c>
      <c r="F755" s="467"/>
      <c r="G755" s="482" t="str" cm="1">
        <f t="array" ref="G755">IFERROR(INDEX(Design!E$1:E$680,_Formatting!$J672),"")</f>
        <v/>
      </c>
      <c r="H755" s="467"/>
      <c r="I755" s="467" t="str" cm="1">
        <f t="array" ref="I755">IFERROR(INDEX(Design!F$1:F$680,_Formatting!$J672),"")</f>
        <v/>
      </c>
      <c r="J755" s="467" t="str" cm="1">
        <f t="array" ref="J755">IFERROR(INDEX(Design!G$1:G$680,_Formatting!$J672),"")</f>
        <v/>
      </c>
      <c r="K755" s="483" t="str" cm="1">
        <f t="array" ref="K755">IFERROR(INDEX(Design!H$1:H$680,_Formatting!$J672),"")</f>
        <v/>
      </c>
      <c r="L755" s="467" t="str" cm="1">
        <f t="array" ref="L755">IFERROR(INDEX(Design!I$1:I$680,_Formatting!$J672),"")</f>
        <v/>
      </c>
      <c r="M755" s="467" t="str" cm="1">
        <f t="array" ref="M755">IFERROR(INDEX(Design!J$1:J$680,_Formatting!$J672),"")</f>
        <v/>
      </c>
      <c r="N755" s="467" t="str" cm="1">
        <f t="array" ref="N755">IFERROR(INDEX(Design!K$1:K$680,_Formatting!$J672),"")</f>
        <v/>
      </c>
      <c r="O755" s="467" t="str" cm="1">
        <f t="array" ref="O755">IFERROR(INDEX(Design!L$1:L$680,_Formatting!$J672),"")</f>
        <v/>
      </c>
      <c r="P755" s="467" t="str" cm="1">
        <f t="array" ref="P755">IFERROR(INDEX(Design!Q$1:Q$680,_Formatting!$J672),"")</f>
        <v/>
      </c>
    </row>
    <row r="756" spans="3:16" x14ac:dyDescent="0.25">
      <c r="C756" s="467" t="str" cm="1">
        <f t="array" ref="C756">IFERROR(INDEX(Design!B$1:B$680,_Formatting!$J673),"")</f>
        <v/>
      </c>
      <c r="D756" s="467" t="str" cm="1">
        <f t="array" ref="D756">IFERROR(INDEX(Design!C$1:C$680,_Formatting!$J673),"")</f>
        <v/>
      </c>
      <c r="E756" s="467" t="str" cm="1">
        <f t="array" ref="E756">IFERROR(INDEX(Design!D$1:D$680,_Formatting!$J673),"")</f>
        <v/>
      </c>
      <c r="F756" s="467"/>
      <c r="G756" s="482" t="str" cm="1">
        <f t="array" ref="G756">IFERROR(INDEX(Design!E$1:E$680,_Formatting!$J673),"")</f>
        <v/>
      </c>
      <c r="H756" s="467"/>
      <c r="I756" s="467" t="str" cm="1">
        <f t="array" ref="I756">IFERROR(INDEX(Design!F$1:F$680,_Formatting!$J673),"")</f>
        <v/>
      </c>
      <c r="J756" s="467" t="str" cm="1">
        <f t="array" ref="J756">IFERROR(INDEX(Design!G$1:G$680,_Formatting!$J673),"")</f>
        <v/>
      </c>
      <c r="K756" s="483" t="str" cm="1">
        <f t="array" ref="K756">IFERROR(INDEX(Design!H$1:H$680,_Formatting!$J673),"")</f>
        <v/>
      </c>
      <c r="L756" s="467" t="str" cm="1">
        <f t="array" ref="L756">IFERROR(INDEX(Design!I$1:I$680,_Formatting!$J673),"")</f>
        <v/>
      </c>
      <c r="M756" s="467" t="str" cm="1">
        <f t="array" ref="M756">IFERROR(INDEX(Design!J$1:J$680,_Formatting!$J673),"")</f>
        <v/>
      </c>
      <c r="N756" s="467" t="str" cm="1">
        <f t="array" ref="N756">IFERROR(INDEX(Design!K$1:K$680,_Formatting!$J673),"")</f>
        <v/>
      </c>
      <c r="O756" s="467" t="str" cm="1">
        <f t="array" ref="O756">IFERROR(INDEX(Design!L$1:L$680,_Formatting!$J673),"")</f>
        <v/>
      </c>
      <c r="P756" s="467" t="str" cm="1">
        <f t="array" ref="P756">IFERROR(INDEX(Design!Q$1:Q$680,_Formatting!$J673),"")</f>
        <v/>
      </c>
    </row>
    <row r="757" spans="3:16" x14ac:dyDescent="0.25">
      <c r="C757" s="467" t="str" cm="1">
        <f t="array" ref="C757">IFERROR(INDEX(Design!B$1:B$680,_Formatting!$J674),"")</f>
        <v/>
      </c>
      <c r="D757" s="467" t="str" cm="1">
        <f t="array" ref="D757">IFERROR(INDEX(Design!C$1:C$680,_Formatting!$J674),"")</f>
        <v/>
      </c>
      <c r="E757" s="467" t="str" cm="1">
        <f t="array" ref="E757">IFERROR(INDEX(Design!D$1:D$680,_Formatting!$J674),"")</f>
        <v/>
      </c>
      <c r="F757" s="467"/>
      <c r="G757" s="482" t="str" cm="1">
        <f t="array" ref="G757">IFERROR(INDEX(Design!E$1:E$680,_Formatting!$J674),"")</f>
        <v/>
      </c>
      <c r="H757" s="467"/>
      <c r="I757" s="467" t="str" cm="1">
        <f t="array" ref="I757">IFERROR(INDEX(Design!F$1:F$680,_Formatting!$J674),"")</f>
        <v/>
      </c>
      <c r="J757" s="467" t="str" cm="1">
        <f t="array" ref="J757">IFERROR(INDEX(Design!G$1:G$680,_Formatting!$J674),"")</f>
        <v/>
      </c>
      <c r="K757" s="483" t="str" cm="1">
        <f t="array" ref="K757">IFERROR(INDEX(Design!H$1:H$680,_Formatting!$J674),"")</f>
        <v/>
      </c>
      <c r="L757" s="467" t="str" cm="1">
        <f t="array" ref="L757">IFERROR(INDEX(Design!I$1:I$680,_Formatting!$J674),"")</f>
        <v/>
      </c>
      <c r="M757" s="467" t="str" cm="1">
        <f t="array" ref="M757">IFERROR(INDEX(Design!J$1:J$680,_Formatting!$J674),"")</f>
        <v/>
      </c>
      <c r="N757" s="467" t="str" cm="1">
        <f t="array" ref="N757">IFERROR(INDEX(Design!K$1:K$680,_Formatting!$J674),"")</f>
        <v/>
      </c>
      <c r="O757" s="467" t="str" cm="1">
        <f t="array" ref="O757">IFERROR(INDEX(Design!L$1:L$680,_Formatting!$J674),"")</f>
        <v/>
      </c>
      <c r="P757" s="467" t="str" cm="1">
        <f t="array" ref="P757">IFERROR(INDEX(Design!Q$1:Q$680,_Formatting!$J674),"")</f>
        <v/>
      </c>
    </row>
    <row r="758" spans="3:16" x14ac:dyDescent="0.25">
      <c r="C758" s="467" t="str" cm="1">
        <f t="array" ref="C758">IFERROR(INDEX(Design!B$1:B$680,_Formatting!$J675),"")</f>
        <v/>
      </c>
      <c r="D758" s="467" t="str" cm="1">
        <f t="array" ref="D758">IFERROR(INDEX(Design!C$1:C$680,_Formatting!$J675),"")</f>
        <v/>
      </c>
      <c r="E758" s="467" t="str" cm="1">
        <f t="array" ref="E758">IFERROR(INDEX(Design!D$1:D$680,_Formatting!$J675),"")</f>
        <v/>
      </c>
      <c r="F758" s="467"/>
      <c r="G758" s="482" t="str" cm="1">
        <f t="array" ref="G758">IFERROR(INDEX(Design!E$1:E$680,_Formatting!$J675),"")</f>
        <v/>
      </c>
      <c r="H758" s="467"/>
      <c r="I758" s="467" t="str" cm="1">
        <f t="array" ref="I758">IFERROR(INDEX(Design!F$1:F$680,_Formatting!$J675),"")</f>
        <v/>
      </c>
      <c r="J758" s="467" t="str" cm="1">
        <f t="array" ref="J758">IFERROR(INDEX(Design!G$1:G$680,_Formatting!$J675),"")</f>
        <v/>
      </c>
      <c r="K758" s="483" t="str" cm="1">
        <f t="array" ref="K758">IFERROR(INDEX(Design!H$1:H$680,_Formatting!$J675),"")</f>
        <v/>
      </c>
      <c r="L758" s="467" t="str" cm="1">
        <f t="array" ref="L758">IFERROR(INDEX(Design!I$1:I$680,_Formatting!$J675),"")</f>
        <v/>
      </c>
      <c r="M758" s="467" t="str" cm="1">
        <f t="array" ref="M758">IFERROR(INDEX(Design!J$1:J$680,_Formatting!$J675),"")</f>
        <v/>
      </c>
      <c r="N758" s="467" t="str" cm="1">
        <f t="array" ref="N758">IFERROR(INDEX(Design!K$1:K$680,_Formatting!$J675),"")</f>
        <v/>
      </c>
      <c r="O758" s="467" t="str" cm="1">
        <f t="array" ref="O758">IFERROR(INDEX(Design!L$1:L$680,_Formatting!$J675),"")</f>
        <v/>
      </c>
      <c r="P758" s="467" t="str" cm="1">
        <f t="array" ref="P758">IFERROR(INDEX(Design!Q$1:Q$680,_Formatting!$J675),"")</f>
        <v/>
      </c>
    </row>
    <row r="759" spans="3:16" x14ac:dyDescent="0.25">
      <c r="C759" s="467" t="str" cm="1">
        <f t="array" ref="C759">IFERROR(INDEX(Design!B$1:B$680,_Formatting!$J676),"")</f>
        <v/>
      </c>
      <c r="D759" s="467" t="str" cm="1">
        <f t="array" ref="D759">IFERROR(INDEX(Design!C$1:C$680,_Formatting!$J676),"")</f>
        <v/>
      </c>
      <c r="E759" s="467" t="str" cm="1">
        <f t="array" ref="E759">IFERROR(INDEX(Design!D$1:D$680,_Formatting!$J676),"")</f>
        <v/>
      </c>
      <c r="F759" s="467"/>
      <c r="G759" s="482" t="str" cm="1">
        <f t="array" ref="G759">IFERROR(INDEX(Design!E$1:E$680,_Formatting!$J676),"")</f>
        <v/>
      </c>
      <c r="H759" s="467"/>
      <c r="I759" s="467" t="str" cm="1">
        <f t="array" ref="I759">IFERROR(INDEX(Design!F$1:F$680,_Formatting!$J676),"")</f>
        <v/>
      </c>
      <c r="J759" s="467" t="str" cm="1">
        <f t="array" ref="J759">IFERROR(INDEX(Design!G$1:G$680,_Formatting!$J676),"")</f>
        <v/>
      </c>
      <c r="K759" s="483" t="str" cm="1">
        <f t="array" ref="K759">IFERROR(INDEX(Design!H$1:H$680,_Formatting!$J676),"")</f>
        <v/>
      </c>
      <c r="L759" s="467" t="str" cm="1">
        <f t="array" ref="L759">IFERROR(INDEX(Design!I$1:I$680,_Formatting!$J676),"")</f>
        <v/>
      </c>
      <c r="M759" s="467" t="str" cm="1">
        <f t="array" ref="M759">IFERROR(INDEX(Design!J$1:J$680,_Formatting!$J676),"")</f>
        <v/>
      </c>
      <c r="N759" s="467" t="str" cm="1">
        <f t="array" ref="N759">IFERROR(INDEX(Design!K$1:K$680,_Formatting!$J676),"")</f>
        <v/>
      </c>
      <c r="O759" s="467" t="str" cm="1">
        <f t="array" ref="O759">IFERROR(INDEX(Design!L$1:L$680,_Formatting!$J676),"")</f>
        <v/>
      </c>
      <c r="P759" s="467" t="str" cm="1">
        <f t="array" ref="P759">IFERROR(INDEX(Design!Q$1:Q$680,_Formatting!$J676),"")</f>
        <v/>
      </c>
    </row>
    <row r="760" spans="3:16" x14ac:dyDescent="0.25">
      <c r="C760" s="467" t="str" cm="1">
        <f t="array" ref="C760">IFERROR(INDEX(Design!B$1:B$680,_Formatting!$J677),"")</f>
        <v/>
      </c>
      <c r="D760" s="467" t="str" cm="1">
        <f t="array" ref="D760">IFERROR(INDEX(Design!C$1:C$680,_Formatting!$J677),"")</f>
        <v/>
      </c>
      <c r="E760" s="467" t="str" cm="1">
        <f t="array" ref="E760">IFERROR(INDEX(Design!D$1:D$680,_Formatting!$J677),"")</f>
        <v/>
      </c>
      <c r="F760" s="467"/>
      <c r="G760" s="482" t="str" cm="1">
        <f t="array" ref="G760">IFERROR(INDEX(Design!E$1:E$680,_Formatting!$J677),"")</f>
        <v/>
      </c>
      <c r="H760" s="467"/>
      <c r="I760" s="467" t="str" cm="1">
        <f t="array" ref="I760">IFERROR(INDEX(Design!F$1:F$680,_Formatting!$J677),"")</f>
        <v/>
      </c>
      <c r="J760" s="467" t="str" cm="1">
        <f t="array" ref="J760">IFERROR(INDEX(Design!G$1:G$680,_Formatting!$J677),"")</f>
        <v/>
      </c>
      <c r="K760" s="483" t="str" cm="1">
        <f t="array" ref="K760">IFERROR(INDEX(Design!H$1:H$680,_Formatting!$J677),"")</f>
        <v/>
      </c>
      <c r="L760" s="467" t="str" cm="1">
        <f t="array" ref="L760">IFERROR(INDEX(Design!I$1:I$680,_Formatting!$J677),"")</f>
        <v/>
      </c>
      <c r="M760" s="467" t="str" cm="1">
        <f t="array" ref="M760">IFERROR(INDEX(Design!J$1:J$680,_Formatting!$J677),"")</f>
        <v/>
      </c>
      <c r="N760" s="467" t="str" cm="1">
        <f t="array" ref="N760">IFERROR(INDEX(Design!K$1:K$680,_Formatting!$J677),"")</f>
        <v/>
      </c>
      <c r="O760" s="467" t="str" cm="1">
        <f t="array" ref="O760">IFERROR(INDEX(Design!L$1:L$680,_Formatting!$J677),"")</f>
        <v/>
      </c>
      <c r="P760" s="467" t="str" cm="1">
        <f t="array" ref="P760">IFERROR(INDEX(Design!Q$1:Q$680,_Formatting!$J677),"")</f>
        <v/>
      </c>
    </row>
    <row r="761" spans="3:16" x14ac:dyDescent="0.25">
      <c r="C761" s="467" t="str" cm="1">
        <f t="array" ref="C761">IFERROR(INDEX(Design!B$1:B$680,_Formatting!$J678),"")</f>
        <v/>
      </c>
      <c r="D761" s="467" t="str" cm="1">
        <f t="array" ref="D761">IFERROR(INDEX(Design!C$1:C$680,_Formatting!$J678),"")</f>
        <v/>
      </c>
      <c r="E761" s="467" t="str" cm="1">
        <f t="array" ref="E761">IFERROR(INDEX(Design!D$1:D$680,_Formatting!$J678),"")</f>
        <v/>
      </c>
      <c r="F761" s="467"/>
      <c r="G761" s="482" t="str" cm="1">
        <f t="array" ref="G761">IFERROR(INDEX(Design!E$1:E$680,_Formatting!$J678),"")</f>
        <v/>
      </c>
      <c r="H761" s="467"/>
      <c r="I761" s="467" t="str" cm="1">
        <f t="array" ref="I761">IFERROR(INDEX(Design!F$1:F$680,_Formatting!$J678),"")</f>
        <v/>
      </c>
      <c r="J761" s="467" t="str" cm="1">
        <f t="array" ref="J761">IFERROR(INDEX(Design!G$1:G$680,_Formatting!$J678),"")</f>
        <v/>
      </c>
      <c r="K761" s="483" t="str" cm="1">
        <f t="array" ref="K761">IFERROR(INDEX(Design!H$1:H$680,_Formatting!$J678),"")</f>
        <v/>
      </c>
      <c r="L761" s="467" t="str" cm="1">
        <f t="array" ref="L761">IFERROR(INDEX(Design!I$1:I$680,_Formatting!$J678),"")</f>
        <v/>
      </c>
      <c r="M761" s="467" t="str" cm="1">
        <f t="array" ref="M761">IFERROR(INDEX(Design!J$1:J$680,_Formatting!$J678),"")</f>
        <v/>
      </c>
      <c r="N761" s="467" t="str" cm="1">
        <f t="array" ref="N761">IFERROR(INDEX(Design!K$1:K$680,_Formatting!$J678),"")</f>
        <v/>
      </c>
      <c r="O761" s="467" t="str" cm="1">
        <f t="array" ref="O761">IFERROR(INDEX(Design!L$1:L$680,_Formatting!$J678),"")</f>
        <v/>
      </c>
      <c r="P761" s="467" t="str" cm="1">
        <f t="array" ref="P761">IFERROR(INDEX(Design!Q$1:Q$680,_Formatting!$J678),"")</f>
        <v/>
      </c>
    </row>
    <row r="762" spans="3:16" x14ac:dyDescent="0.25">
      <c r="C762" s="467" t="str" cm="1">
        <f t="array" ref="C762">IFERROR(INDEX(Design!B$1:B$680,_Formatting!$J679),"")</f>
        <v/>
      </c>
      <c r="D762" s="467" t="str" cm="1">
        <f t="array" ref="D762">IFERROR(INDEX(Design!C$1:C$680,_Formatting!$J679),"")</f>
        <v/>
      </c>
      <c r="E762" s="467" t="str" cm="1">
        <f t="array" ref="E762">IFERROR(INDEX(Design!D$1:D$680,_Formatting!$J679),"")</f>
        <v/>
      </c>
      <c r="F762" s="467"/>
      <c r="G762" s="482" t="str" cm="1">
        <f t="array" ref="G762">IFERROR(INDEX(Design!E$1:E$680,_Formatting!$J679),"")</f>
        <v/>
      </c>
      <c r="H762" s="467"/>
      <c r="I762" s="467" t="str" cm="1">
        <f t="array" ref="I762">IFERROR(INDEX(Design!F$1:F$680,_Formatting!$J679),"")</f>
        <v/>
      </c>
      <c r="J762" s="467" t="str" cm="1">
        <f t="array" ref="J762">IFERROR(INDEX(Design!G$1:G$680,_Formatting!$J679),"")</f>
        <v/>
      </c>
      <c r="K762" s="483" t="str" cm="1">
        <f t="array" ref="K762">IFERROR(INDEX(Design!H$1:H$680,_Formatting!$J679),"")</f>
        <v/>
      </c>
      <c r="L762" s="467" t="str" cm="1">
        <f t="array" ref="L762">IFERROR(INDEX(Design!I$1:I$680,_Formatting!$J679),"")</f>
        <v/>
      </c>
      <c r="M762" s="467" t="str" cm="1">
        <f t="array" ref="M762">IFERROR(INDEX(Design!J$1:J$680,_Formatting!$J679),"")</f>
        <v/>
      </c>
      <c r="N762" s="467" t="str" cm="1">
        <f t="array" ref="N762">IFERROR(INDEX(Design!K$1:K$680,_Formatting!$J679),"")</f>
        <v/>
      </c>
      <c r="O762" s="467" t="str" cm="1">
        <f t="array" ref="O762">IFERROR(INDEX(Design!L$1:L$680,_Formatting!$J679),"")</f>
        <v/>
      </c>
      <c r="P762" s="467" t="str" cm="1">
        <f t="array" ref="P762">IFERROR(INDEX(Design!Q$1:Q$680,_Formatting!$J679),"")</f>
        <v/>
      </c>
    </row>
    <row r="763" spans="3:16" x14ac:dyDescent="0.25">
      <c r="C763" s="467" t="str" cm="1">
        <f t="array" ref="C763">IFERROR(INDEX(Design!B$1:B$680,_Formatting!$J680),"")</f>
        <v/>
      </c>
      <c r="D763" s="468" t="str" cm="1">
        <f t="array" ref="D763">IFERROR(INDEX(Design!C$1:C$680,_Formatting!$J680),"")</f>
        <v/>
      </c>
      <c r="E763" s="467" t="str" cm="1">
        <f t="array" ref="E763">IFERROR(INDEX(Design!D$1:D$680,_Formatting!$J680),"")</f>
        <v/>
      </c>
      <c r="F763" s="467"/>
      <c r="G763" s="482" t="str" cm="1">
        <f t="array" ref="G763">IFERROR(INDEX(Design!E$1:E$680,_Formatting!$J680),"")</f>
        <v/>
      </c>
      <c r="H763" s="467"/>
      <c r="I763" s="467" t="str" cm="1">
        <f t="array" ref="I763">IFERROR(INDEX(Design!F$1:F$680,_Formatting!$J680),"")</f>
        <v/>
      </c>
      <c r="J763" s="467" t="str" cm="1">
        <f t="array" ref="J763">IFERROR(INDEX(Design!G$1:G$680,_Formatting!$J680),"")</f>
        <v/>
      </c>
      <c r="K763" s="483" t="str" cm="1">
        <f t="array" ref="K763">IFERROR(INDEX(Design!H$1:H$680,_Formatting!$J680),"")</f>
        <v/>
      </c>
      <c r="L763" s="467" t="str" cm="1">
        <f t="array" ref="L763">IFERROR(INDEX(Design!I$1:I$680,_Formatting!$J680),"")</f>
        <v/>
      </c>
      <c r="M763" s="467" t="str" cm="1">
        <f t="array" ref="M763">IFERROR(INDEX(Design!J$1:J$680,_Formatting!$J680),"")</f>
        <v/>
      </c>
      <c r="N763" s="467" t="str" cm="1">
        <f t="array" ref="N763">IFERROR(INDEX(Design!K$1:K$680,_Formatting!$J680),"")</f>
        <v/>
      </c>
      <c r="O763" s="467" t="str" cm="1">
        <f t="array" ref="O763">IFERROR(INDEX(Design!L$1:L$680,_Formatting!$J680),"")</f>
        <v/>
      </c>
      <c r="P763" s="467" t="str" cm="1">
        <f t="array" ref="P763">IFERROR(INDEX(Design!Q$1:Q$680,_Formatting!$J680),"")</f>
        <v/>
      </c>
    </row>
    <row r="764" spans="3:16" x14ac:dyDescent="0.25">
      <c r="K764" s="483"/>
    </row>
  </sheetData>
  <mergeCells count="96">
    <mergeCell ref="J59:P59"/>
    <mergeCell ref="J60:P60"/>
    <mergeCell ref="J61:P61"/>
    <mergeCell ref="B68:E68"/>
    <mergeCell ref="H61:I61"/>
    <mergeCell ref="F59:G59"/>
    <mergeCell ref="F60:G60"/>
    <mergeCell ref="F61:G61"/>
    <mergeCell ref="J46:P46"/>
    <mergeCell ref="D6:I6"/>
    <mergeCell ref="D8:I8"/>
    <mergeCell ref="F41:G41"/>
    <mergeCell ref="F42:G42"/>
    <mergeCell ref="F27:G27"/>
    <mergeCell ref="F28:G28"/>
    <mergeCell ref="F29:G29"/>
    <mergeCell ref="F30:G30"/>
    <mergeCell ref="F43:G43"/>
    <mergeCell ref="J44:P44"/>
    <mergeCell ref="H46:I46"/>
    <mergeCell ref="J41:P41"/>
    <mergeCell ref="B21:D21"/>
    <mergeCell ref="H44:I44"/>
    <mergeCell ref="H45:I45"/>
    <mergeCell ref="J47:P47"/>
    <mergeCell ref="J48:P48"/>
    <mergeCell ref="J49:P49"/>
    <mergeCell ref="J50:P50"/>
    <mergeCell ref="J51:P51"/>
    <mergeCell ref="F56:G56"/>
    <mergeCell ref="F57:G57"/>
    <mergeCell ref="F58:G58"/>
    <mergeCell ref="J52:P52"/>
    <mergeCell ref="J53:P53"/>
    <mergeCell ref="J57:P57"/>
    <mergeCell ref="J58:P58"/>
    <mergeCell ref="H56:I56"/>
    <mergeCell ref="F53:G53"/>
    <mergeCell ref="J56:P56"/>
    <mergeCell ref="J54:P54"/>
    <mergeCell ref="J55:P55"/>
    <mergeCell ref="H55:I55"/>
    <mergeCell ref="F55:G55"/>
    <mergeCell ref="O2:P2"/>
    <mergeCell ref="H41:I41"/>
    <mergeCell ref="H42:I42"/>
    <mergeCell ref="H43:I43"/>
    <mergeCell ref="D7:I7"/>
    <mergeCell ref="K24:P24"/>
    <mergeCell ref="F26:G26"/>
    <mergeCell ref="C26:E26"/>
    <mergeCell ref="C27:E27"/>
    <mergeCell ref="J35:J36"/>
    <mergeCell ref="K35:L36"/>
    <mergeCell ref="M35:M36"/>
    <mergeCell ref="O6:P6"/>
    <mergeCell ref="O8:P8"/>
    <mergeCell ref="J42:P42"/>
    <mergeCell ref="J43:P43"/>
    <mergeCell ref="C28:E28"/>
    <mergeCell ref="C29:E29"/>
    <mergeCell ref="C30:E30"/>
    <mergeCell ref="C37:G38"/>
    <mergeCell ref="F44:G44"/>
    <mergeCell ref="F45:G45"/>
    <mergeCell ref="J45:P45"/>
    <mergeCell ref="F46:G46"/>
    <mergeCell ref="H53:I53"/>
    <mergeCell ref="H54:I54"/>
    <mergeCell ref="F49:G49"/>
    <mergeCell ref="F50:G50"/>
    <mergeCell ref="F51:G51"/>
    <mergeCell ref="F52:G52"/>
    <mergeCell ref="F47:G47"/>
    <mergeCell ref="F48:G48"/>
    <mergeCell ref="F54:G54"/>
    <mergeCell ref="H47:I47"/>
    <mergeCell ref="H48:I48"/>
    <mergeCell ref="H49:I49"/>
    <mergeCell ref="H50:I50"/>
    <mergeCell ref="H91:I91"/>
    <mergeCell ref="F91:G91"/>
    <mergeCell ref="D24:H24"/>
    <mergeCell ref="A4:P4"/>
    <mergeCell ref="C92:P92"/>
    <mergeCell ref="G85:I85"/>
    <mergeCell ref="N85:O85"/>
    <mergeCell ref="N86:O86"/>
    <mergeCell ref="H57:I57"/>
    <mergeCell ref="D90:I90"/>
    <mergeCell ref="L90:P90"/>
    <mergeCell ref="H58:I58"/>
    <mergeCell ref="H59:I59"/>
    <mergeCell ref="H60:I60"/>
    <mergeCell ref="H51:I51"/>
    <mergeCell ref="H52:I52"/>
  </mergeCells>
  <conditionalFormatting sqref="C93:P763">
    <cfRule type="expression" dxfId="88" priority="56">
      <formula>AND($C93&lt;&gt;0,$C93&lt;&gt;"",$C93&lt;&gt;"diffusers")</formula>
    </cfRule>
    <cfRule type="expression" dxfId="87" priority="55" stopIfTrue="1">
      <formula>ISNUMBER(SEARCH("Total",$C93))</formula>
    </cfRule>
  </conditionalFormatting>
  <conditionalFormatting sqref="D32:G35">
    <cfRule type="expression" dxfId="85" priority="3">
      <formula>NOT(USING_SETTINGS)</formula>
    </cfRule>
  </conditionalFormatting>
  <conditionalFormatting sqref="F91 K91">
    <cfRule type="expression" dxfId="84" priority="62">
      <formula>#REF!="y"</formula>
    </cfRule>
  </conditionalFormatting>
  <conditionalFormatting sqref="G85:I85">
    <cfRule type="expression" priority="59">
      <formula>HASZONING=TRUE</formula>
    </cfRule>
  </conditionalFormatting>
  <conditionalFormatting sqref="G85:I86">
    <cfRule type="expression" dxfId="83" priority="61">
      <formula>HASZONING=FALSE</formula>
    </cfRule>
    <cfRule type="expression" dxfId="82" priority="60">
      <formula>HASZONING=TRUE</formula>
    </cfRule>
  </conditionalFormatting>
  <conditionalFormatting sqref="I71:J79">
    <cfRule type="expression" dxfId="81" priority="1668">
      <formula>$I71=1</formula>
    </cfRule>
    <cfRule type="expression" dxfId="80" priority="1667">
      <formula>$I71=2</formula>
    </cfRule>
    <cfRule type="expression" dxfId="79" priority="1666">
      <formula>$I71=3</formula>
    </cfRule>
    <cfRule type="expression" dxfId="78" priority="1665">
      <formula>$I71=5</formula>
    </cfRule>
    <cfRule type="expression" dxfId="77" priority="1664">
      <formula>$I71=6</formula>
    </cfRule>
    <cfRule type="expression" dxfId="76" priority="1663">
      <formula>$I71=7</formula>
    </cfRule>
    <cfRule type="expression" dxfId="75" priority="1662">
      <formula>$I71=8</formula>
    </cfRule>
    <cfRule type="expression" dxfId="74" priority="1661">
      <formula>$I71=9</formula>
    </cfRule>
    <cfRule type="expression" dxfId="73" priority="1660">
      <formula>$I71=4</formula>
    </cfRule>
  </conditionalFormatting>
  <conditionalFormatting sqref="I71:P79">
    <cfRule type="expression" dxfId="72" priority="2">
      <formula>$I71=""</formula>
    </cfRule>
    <cfRule type="expression" dxfId="71" priority="1">
      <formula>$I70=""</formula>
    </cfRule>
  </conditionalFormatting>
  <conditionalFormatting sqref="J35:M36">
    <cfRule type="expression" dxfId="70" priority="4">
      <formula>NBZONES&lt;=1</formula>
    </cfRule>
  </conditionalFormatting>
  <conditionalFormatting sqref="K71:K79">
    <cfRule type="cellIs" priority="16" stopIfTrue="1" operator="equal">
      <formula>0</formula>
    </cfRule>
  </conditionalFormatting>
  <conditionalFormatting sqref="N93:O763">
    <cfRule type="expression" dxfId="69" priority="13">
      <formula>$N93=4</formula>
    </cfRule>
    <cfRule type="expression" dxfId="68" priority="12">
      <formula>$N93=9</formula>
    </cfRule>
    <cfRule type="expression" dxfId="67" priority="11">
      <formula>$N93=8</formula>
    </cfRule>
    <cfRule type="expression" dxfId="66" priority="10">
      <formula>$N93=7</formula>
    </cfRule>
    <cfRule type="expression" dxfId="65" priority="9">
      <formula>$N93=6</formula>
    </cfRule>
    <cfRule type="expression" dxfId="64" priority="8">
      <formula>$N93=5</formula>
    </cfRule>
    <cfRule type="expression" dxfId="63" priority="7">
      <formula>$N93=3</formula>
    </cfRule>
    <cfRule type="expression" dxfId="62" priority="6">
      <formula>$N93=2</formula>
    </cfRule>
    <cfRule type="expression" dxfId="61" priority="5">
      <formula>$N93=1</formula>
    </cfRule>
  </conditionalFormatting>
  <pageMargins left="0.25" right="0.25" top="0.75" bottom="0.75" header="0.3" footer="0.3"/>
  <pageSetup scale="6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stopIfTrue="1" id="{00000000-000E-0000-0000-000002000000}">
            <xm:f>_Formatting!$K10</xm:f>
            <x14:dxf>
              <font>
                <b/>
                <i val="0"/>
                <color theme="0"/>
              </font>
              <fill>
                <patternFill>
                  <bgColor theme="1"/>
                </patternFill>
              </fill>
            </x14:dxf>
          </x14:cfRule>
          <xm:sqref>C93:P763</xm:sqref>
        </x14:conditionalFormatting>
        <x14:conditionalFormatting xmlns:xm="http://schemas.microsoft.com/office/excel/2006/main">
          <x14:cfRule type="colorScale" priority="34" id="{DBBD95DA-D7B4-435A-8704-98737A030335}">
            <x14:colorScale>
              <x14:cfvo type="num">
                <xm:f>Design!$E$683*1.05</xm:f>
              </x14:cfvo>
              <x14:cfvo type="num">
                <xm:f>Design!$E$683*1.1</xm:f>
              </x14:cfvo>
              <x14:color rgb="FF00FF00"/>
              <x14:color rgb="FFFF0000"/>
            </x14:colorScale>
          </x14:cfRule>
          <xm:sqref>K71:K79</xm:sqref>
        </x14:conditionalFormatting>
        <x14:conditionalFormatting xmlns:xm="http://schemas.microsoft.com/office/excel/2006/main">
          <x14:cfRule type="colorScale" priority="24" id="{FD99D114-12E8-4CA9-BF72-4970810469E0}">
            <x14:colorScale>
              <x14:cfvo type="num">
                <xm:f>Design!$E$684*1.05</xm:f>
              </x14:cfvo>
              <x14:cfvo type="num">
                <xm:f>Design!$E$684*1.1</xm:f>
              </x14:cfvo>
              <x14:color rgb="FF00FF00"/>
              <x14:color rgb="FFFF0000"/>
            </x14:colorScale>
          </x14:cfRule>
          <xm:sqref>K72</xm:sqref>
        </x14:conditionalFormatting>
        <x14:conditionalFormatting xmlns:xm="http://schemas.microsoft.com/office/excel/2006/main">
          <x14:cfRule type="colorScale" priority="23" id="{27781620-6B6E-4AF8-8467-1A5BB0BE7694}">
            <x14:colorScale>
              <x14:cfvo type="num">
                <xm:f>Design!$E$685*1.05</xm:f>
              </x14:cfvo>
              <x14:cfvo type="num">
                <xm:f>Design!$E$685*1.1</xm:f>
              </x14:cfvo>
              <x14:color rgb="FF00FF00"/>
              <x14:color rgb="FFFF0000"/>
            </x14:colorScale>
          </x14:cfRule>
          <xm:sqref>K73</xm:sqref>
        </x14:conditionalFormatting>
        <x14:conditionalFormatting xmlns:xm="http://schemas.microsoft.com/office/excel/2006/main">
          <x14:cfRule type="colorScale" priority="22" id="{2876FB0C-28E5-4630-865D-5180A1AFD4DF}">
            <x14:colorScale>
              <x14:cfvo type="num">
                <xm:f>Design!$E$686*1.05</xm:f>
              </x14:cfvo>
              <x14:cfvo type="num">
                <xm:f>Design!$E$686*1.1</xm:f>
              </x14:cfvo>
              <x14:color rgb="FF00FF00"/>
              <x14:color rgb="FFFF0000"/>
            </x14:colorScale>
          </x14:cfRule>
          <xm:sqref>K74</xm:sqref>
        </x14:conditionalFormatting>
        <x14:conditionalFormatting xmlns:xm="http://schemas.microsoft.com/office/excel/2006/main">
          <x14:cfRule type="colorScale" priority="21" id="{A5975099-C7A1-49B5-A0C0-4F4BF0EED149}">
            <x14:colorScale>
              <x14:cfvo type="num">
                <xm:f>Design!$E$687*1.05</xm:f>
              </x14:cfvo>
              <x14:cfvo type="num">
                <xm:f>Design!$E$687*1.1</xm:f>
              </x14:cfvo>
              <x14:color rgb="FF00FF00"/>
              <x14:color rgb="FFFF0000"/>
            </x14:colorScale>
          </x14:cfRule>
          <xm:sqref>K75</xm:sqref>
        </x14:conditionalFormatting>
        <x14:conditionalFormatting xmlns:xm="http://schemas.microsoft.com/office/excel/2006/main">
          <x14:cfRule type="colorScale" priority="20" id="{D89BF43B-9A0E-4497-8A6A-6CDE80EF09BD}">
            <x14:colorScale>
              <x14:cfvo type="num">
                <xm:f>Design!$E$688*1.05</xm:f>
              </x14:cfvo>
              <x14:cfvo type="num">
                <xm:f>Design!$E$688*1.1</xm:f>
              </x14:cfvo>
              <x14:color rgb="FF00FF00"/>
              <x14:color rgb="FFFF0000"/>
            </x14:colorScale>
          </x14:cfRule>
          <xm:sqref>K76</xm:sqref>
        </x14:conditionalFormatting>
        <x14:conditionalFormatting xmlns:xm="http://schemas.microsoft.com/office/excel/2006/main">
          <x14:cfRule type="colorScale" priority="19" id="{10D2ECED-945A-4147-8296-A07BCC1C74D0}">
            <x14:colorScale>
              <x14:cfvo type="num">
                <xm:f>Design!$E$689*1.05</xm:f>
              </x14:cfvo>
              <x14:cfvo type="num">
                <xm:f>Design!$E$689*1.1</xm:f>
              </x14:cfvo>
              <x14:color rgb="FF00FF00"/>
              <x14:color rgb="FFFF0000"/>
            </x14:colorScale>
          </x14:cfRule>
          <xm:sqref>K77</xm:sqref>
        </x14:conditionalFormatting>
        <x14:conditionalFormatting xmlns:xm="http://schemas.microsoft.com/office/excel/2006/main">
          <x14:cfRule type="colorScale" priority="18" id="{5D1D3254-D3A1-404B-AAED-25A36725880C}">
            <x14:colorScale>
              <x14:cfvo type="num">
                <xm:f>Design!$E$690*1.05</xm:f>
              </x14:cfvo>
              <x14:cfvo type="num">
                <xm:f>Design!$E$690*1.1</xm:f>
              </x14:cfvo>
              <x14:color rgb="FF00FF00"/>
              <x14:color rgb="FFFF0000"/>
            </x14:colorScale>
          </x14:cfRule>
          <xm:sqref>K78</xm:sqref>
        </x14:conditionalFormatting>
        <x14:conditionalFormatting xmlns:xm="http://schemas.microsoft.com/office/excel/2006/main">
          <x14:cfRule type="colorScale" priority="17" id="{CEF99380-22E2-4F93-BFF6-B325DF42828D}">
            <x14:colorScale>
              <x14:cfvo type="num">
                <xm:f>Design!$E$691*1.05</xm:f>
              </x14:cfvo>
              <x14:cfvo type="num">
                <xm:f>Design!$E$691*1.1</xm:f>
              </x14:cfvo>
              <x14:color rgb="FF00FF00"/>
              <x14:color rgb="FFFF0000"/>
            </x14:colorScale>
          </x14:cfRule>
          <xm:sqref>K79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9E0E-27B0-40B7-B9A1-4EDED518A3B5}">
  <dimension ref="B4:G29"/>
  <sheetViews>
    <sheetView tabSelected="1" workbookViewId="0">
      <selection activeCell="B29" sqref="B29"/>
    </sheetView>
  </sheetViews>
  <sheetFormatPr baseColWidth="10" defaultColWidth="11.5546875" defaultRowHeight="15.6" x14ac:dyDescent="0.3"/>
  <cols>
    <col min="1" max="1" width="11.5546875" style="256"/>
    <col min="2" max="2" width="25" style="257" bestFit="1" customWidth="1"/>
    <col min="3" max="3" width="17.88671875" style="256" bestFit="1" customWidth="1"/>
    <col min="4" max="4" width="11.5546875" style="256"/>
    <col min="5" max="5" width="14.88671875" style="256" bestFit="1" customWidth="1"/>
    <col min="6" max="6" width="14.109375" style="256" customWidth="1"/>
    <col min="7" max="7" width="13.88671875" style="256" customWidth="1"/>
    <col min="8" max="16384" width="11.5546875" style="256"/>
  </cols>
  <sheetData>
    <row r="4" spans="2:6" ht="16.2" thickBot="1" x14ac:dyDescent="0.35"/>
    <row r="5" spans="2:6" ht="16.2" thickBot="1" x14ac:dyDescent="0.35">
      <c r="B5" s="298" t="s">
        <v>54</v>
      </c>
      <c r="C5" s="569"/>
      <c r="D5" s="570"/>
      <c r="E5" s="570"/>
      <c r="F5" s="571"/>
    </row>
    <row r="6" spans="2:6" ht="16.2" thickBot="1" x14ac:dyDescent="0.35">
      <c r="B6" s="298" t="s">
        <v>587</v>
      </c>
      <c r="C6" s="572"/>
      <c r="D6" s="572"/>
      <c r="E6" s="572"/>
      <c r="F6" s="573"/>
    </row>
    <row r="7" spans="2:6" ht="16.2" thickBot="1" x14ac:dyDescent="0.35">
      <c r="B7" s="298" t="s">
        <v>588</v>
      </c>
      <c r="C7" s="570"/>
      <c r="D7" s="570"/>
      <c r="E7" s="570"/>
      <c r="F7" s="571"/>
    </row>
    <row r="8" spans="2:6" ht="16.2" thickBot="1" x14ac:dyDescent="0.35">
      <c r="B8" s="298" t="s">
        <v>589</v>
      </c>
      <c r="C8" s="570"/>
      <c r="D8" s="570"/>
      <c r="E8" s="570"/>
      <c r="F8" s="571"/>
    </row>
    <row r="9" spans="2:6" ht="16.2" thickBot="1" x14ac:dyDescent="0.35">
      <c r="B9" s="298" t="s">
        <v>79</v>
      </c>
      <c r="C9" s="570"/>
      <c r="D9" s="570"/>
      <c r="E9" s="570"/>
      <c r="F9" s="571"/>
    </row>
    <row r="10" spans="2:6" ht="16.2" thickBot="1" x14ac:dyDescent="0.35"/>
    <row r="11" spans="2:6" ht="16.2" thickBot="1" x14ac:dyDescent="0.35">
      <c r="B11" s="298" t="s">
        <v>590</v>
      </c>
      <c r="C11" s="309"/>
      <c r="D11" s="259" t="s">
        <v>445</v>
      </c>
    </row>
    <row r="12" spans="2:6" ht="16.2" thickBot="1" x14ac:dyDescent="0.35">
      <c r="B12" s="298" t="s">
        <v>591</v>
      </c>
      <c r="C12" s="309"/>
      <c r="D12" s="259" t="s">
        <v>445</v>
      </c>
    </row>
    <row r="14" spans="2:6" ht="16.2" thickBot="1" x14ac:dyDescent="0.35"/>
    <row r="15" spans="2:6" ht="16.2" thickBot="1" x14ac:dyDescent="0.35">
      <c r="B15" s="576" t="s">
        <v>592</v>
      </c>
      <c r="C15" s="577"/>
      <c r="E15" s="576" t="s">
        <v>593</v>
      </c>
      <c r="F15" s="577"/>
    </row>
    <row r="16" spans="2:6" ht="16.2" thickBot="1" x14ac:dyDescent="0.35">
      <c r="B16" s="258" t="s">
        <v>407</v>
      </c>
      <c r="C16" s="301" t="s">
        <v>290</v>
      </c>
      <c r="E16" s="298" t="s">
        <v>407</v>
      </c>
      <c r="F16" s="303" t="s">
        <v>586</v>
      </c>
    </row>
    <row r="17" spans="2:7" ht="16.2" thickBot="1" x14ac:dyDescent="0.35">
      <c r="B17" s="258" t="s">
        <v>408</v>
      </c>
      <c r="C17" s="301" t="s">
        <v>152</v>
      </c>
      <c r="E17" s="300" t="s">
        <v>594</v>
      </c>
      <c r="F17" s="304">
        <v>400</v>
      </c>
    </row>
    <row r="18" spans="2:7" ht="16.2" thickBot="1" x14ac:dyDescent="0.35">
      <c r="B18" s="258" t="s">
        <v>274</v>
      </c>
      <c r="C18" s="301" t="s">
        <v>276</v>
      </c>
      <c r="E18" s="258" t="s">
        <v>443</v>
      </c>
      <c r="F18" s="301" t="s">
        <v>275</v>
      </c>
    </row>
    <row r="19" spans="2:7" ht="16.2" thickBot="1" x14ac:dyDescent="0.35">
      <c r="B19" s="258" t="s">
        <v>440</v>
      </c>
      <c r="C19" s="302">
        <v>65</v>
      </c>
    </row>
    <row r="20" spans="2:7" ht="16.2" thickBot="1" x14ac:dyDescent="0.35"/>
    <row r="21" spans="2:7" ht="16.2" thickBot="1" x14ac:dyDescent="0.35">
      <c r="B21" s="576" t="s">
        <v>595</v>
      </c>
      <c r="C21" s="577"/>
    </row>
    <row r="22" spans="2:7" ht="16.2" thickBot="1" x14ac:dyDescent="0.35">
      <c r="B22" s="298" t="s">
        <v>596</v>
      </c>
      <c r="C22" s="305">
        <v>1</v>
      </c>
    </row>
    <row r="23" spans="2:7" ht="16.2" thickBot="1" x14ac:dyDescent="0.35">
      <c r="B23" s="300" t="s">
        <v>411</v>
      </c>
      <c r="C23" s="306">
        <v>1</v>
      </c>
    </row>
    <row r="24" spans="2:7" ht="16.2" thickBot="1" x14ac:dyDescent="0.35"/>
    <row r="25" spans="2:7" ht="16.2" thickBot="1" x14ac:dyDescent="0.35">
      <c r="B25" s="576" t="s">
        <v>597</v>
      </c>
      <c r="C25" s="577"/>
      <c r="F25" s="328" t="s">
        <v>498</v>
      </c>
      <c r="G25" s="328" t="s">
        <v>499</v>
      </c>
    </row>
    <row r="26" spans="2:7" ht="16.2" thickBot="1" x14ac:dyDescent="0.35">
      <c r="B26" s="298" t="s">
        <v>598</v>
      </c>
      <c r="C26" s="301" t="s">
        <v>492</v>
      </c>
      <c r="D26" s="325" t="s">
        <v>497</v>
      </c>
      <c r="E26" s="326" t="s">
        <v>488</v>
      </c>
      <c r="F26" s="327"/>
      <c r="G26" s="327"/>
    </row>
    <row r="27" spans="2:7" ht="16.2" thickBot="1" x14ac:dyDescent="0.35">
      <c r="B27" s="298" t="s">
        <v>599</v>
      </c>
      <c r="C27" s="301" t="s">
        <v>494</v>
      </c>
      <c r="D27" s="325" t="s">
        <v>497</v>
      </c>
      <c r="E27" s="326" t="s">
        <v>489</v>
      </c>
      <c r="F27" s="327"/>
    </row>
    <row r="28" spans="2:7" ht="16.2" thickBot="1" x14ac:dyDescent="0.35"/>
    <row r="29" spans="2:7" ht="92.4" customHeight="1" thickBot="1" x14ac:dyDescent="0.3">
      <c r="B29" s="299" t="s">
        <v>405</v>
      </c>
      <c r="C29" s="574"/>
      <c r="D29" s="574"/>
      <c r="E29" s="574"/>
      <c r="F29" s="575"/>
    </row>
  </sheetData>
  <mergeCells count="10">
    <mergeCell ref="C29:F29"/>
    <mergeCell ref="B25:C25"/>
    <mergeCell ref="B15:C15"/>
    <mergeCell ref="E15:F15"/>
    <mergeCell ref="B21:C21"/>
    <mergeCell ref="C5:F5"/>
    <mergeCell ref="C6:F6"/>
    <mergeCell ref="C7:F7"/>
    <mergeCell ref="C8:F8"/>
    <mergeCell ref="C9:F9"/>
  </mergeCells>
  <conditionalFormatting sqref="B18:C18">
    <cfRule type="expression" dxfId="60" priority="20">
      <formula>CompactAllowed=FALSE</formula>
    </cfRule>
    <cfRule type="expression" priority="21">
      <formula>CompactAllowed</formula>
    </cfRule>
  </conditionalFormatting>
  <conditionalFormatting sqref="B19:C19">
    <cfRule type="expression" priority="24" stopIfTrue="1">
      <formula>FTYPE=TYPE_ELEC</formula>
    </cfRule>
    <cfRule type="expression" dxfId="59" priority="25">
      <formula>FTYPE&lt;&gt;TYPE_ELEC</formula>
    </cfRule>
  </conditionalFormatting>
  <conditionalFormatting sqref="B23:C23">
    <cfRule type="expression" dxfId="58" priority="17">
      <formula>HASZONING=FALSE</formula>
    </cfRule>
    <cfRule type="expression" priority="18" stopIfTrue="1">
      <formula>HASZONING</formula>
    </cfRule>
  </conditionalFormatting>
  <conditionalFormatting sqref="C18">
    <cfRule type="expression" dxfId="57" priority="22">
      <formula>CompactAllowed</formula>
    </cfRule>
  </conditionalFormatting>
  <conditionalFormatting sqref="C19">
    <cfRule type="expression" dxfId="56" priority="23">
      <formula>FTYPE=TYPE_ELEC</formula>
    </cfRule>
  </conditionalFormatting>
  <conditionalFormatting sqref="C23">
    <cfRule type="expression" dxfId="55" priority="19">
      <formula>HASZONING</formula>
    </cfRule>
  </conditionalFormatting>
  <conditionalFormatting sqref="D26">
    <cfRule type="expression" dxfId="54" priority="10">
      <formula>SADDLE_TYPE&lt;&gt;SADDLE_MIX</formula>
    </cfRule>
  </conditionalFormatting>
  <conditionalFormatting sqref="D27">
    <cfRule type="expression" priority="8">
      <formula>COLLAR_TYPE=COLLAR_MIX</formula>
    </cfRule>
    <cfRule type="expression" dxfId="53" priority="11">
      <formula>COLLAR_TYPE&lt;&gt;COLLAR_MIX</formula>
    </cfRule>
  </conditionalFormatting>
  <conditionalFormatting sqref="E27">
    <cfRule type="expression" dxfId="52" priority="1">
      <formula>SADDLE_TYPE=SADDLE_MIX</formula>
    </cfRule>
    <cfRule type="expression" dxfId="51" priority="6">
      <formula>COLLAR_TYPE&lt;&gt;COLLAR_MIX</formula>
    </cfRule>
    <cfRule type="expression" dxfId="50" priority="7">
      <formula>COLLAR_TYPE=COLLAR_MIX</formula>
    </cfRule>
  </conditionalFormatting>
  <conditionalFormatting sqref="E18:F18">
    <cfRule type="expression" dxfId="49" priority="14">
      <formula>FTYPE&lt;&gt;TYPE_ELEC</formula>
    </cfRule>
    <cfRule type="expression" priority="15" stopIfTrue="1">
      <formula>FTYPE=TYPE_ELEC</formula>
    </cfRule>
  </conditionalFormatting>
  <conditionalFormatting sqref="E25:G26">
    <cfRule type="expression" dxfId="48" priority="13">
      <formula>SADDLE_TYPE&lt;&gt;SADDLE_MIX</formula>
    </cfRule>
  </conditionalFormatting>
  <conditionalFormatting sqref="E26:G26">
    <cfRule type="expression" dxfId="47" priority="12">
      <formula>AND(SADDLE_TYPE&lt;&gt;SADDLE_MIX,COLLAR_TYPE&lt;&gt;COLLAR_MIX)</formula>
    </cfRule>
  </conditionalFormatting>
  <conditionalFormatting sqref="F18">
    <cfRule type="expression" dxfId="46" priority="16">
      <formula>FTYPE=TYPE_ELEC</formula>
    </cfRule>
  </conditionalFormatting>
  <conditionalFormatting sqref="F27">
    <cfRule type="expression" dxfId="45" priority="3">
      <formula>COLLAR_TYPE=COLLAR_MIX</formula>
    </cfRule>
    <cfRule type="expression" dxfId="44" priority="4">
      <formula>COLLAR_TYPE&lt;&gt;COLLAR_MIX</formula>
    </cfRule>
    <cfRule type="expression" dxfId="43" priority="5">
      <formula>SADDLE_TYPE=SADDLE_MIX</formula>
    </cfRule>
  </conditionalFormatting>
  <conditionalFormatting sqref="F26:G26">
    <cfRule type="expression" dxfId="42" priority="2">
      <formula>SADDLE_TYPE=SADDLE_MIX</formula>
    </cfRule>
  </conditionalFormatting>
  <dataValidations count="4">
    <dataValidation type="decimal" allowBlank="1" showInputMessage="1" showErrorMessage="1" errorTitle="Cooling %" error="Value must be between 80% and 100%" sqref="C23" xr:uid="{15E5294E-7E03-46AF-9D23-E493755C8AA9}">
      <formula1>0.8</formula1>
      <formula2>1</formula2>
    </dataValidation>
    <dataValidation type="list" allowBlank="1" showInputMessage="1" showErrorMessage="1" sqref="C22" xr:uid="{3E19D908-182A-4FCA-8874-D34A90874998}">
      <formula1>"1,2,3,4"</formula1>
    </dataValidation>
    <dataValidation type="list" allowBlank="1" showInputMessage="1" showErrorMessage="1" sqref="F17" xr:uid="{08E8A5CC-DD93-484A-A268-43C5E40EE267}">
      <formula1>"300,350,400,450,500,550,600,650,700,750"</formula1>
    </dataValidation>
    <dataValidation type="whole" allowBlank="1" showInputMessage="1" showErrorMessage="1" errorTitle="Rise" error="Must be between 40 and 80°F" sqref="C19" xr:uid="{DC7F5E9E-37E1-4671-87B7-9EDB5574E47A}">
      <formula1>40</formula1>
      <formula2>80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D73837-78B8-4A83-80FD-2696F3882941}">
          <x14:formula1>
            <xm:f>_EquipmentData!$Z$51:$Z$53</xm:f>
          </x14:formula1>
          <xm:sqref>C17</xm:sqref>
        </x14:dataValidation>
        <x14:dataValidation type="list" allowBlank="1" showInputMessage="1" showErrorMessage="1" xr:uid="{7FAFFDD2-F84F-4D39-B887-02D7E723FE93}">
          <x14:formula1>
            <xm:f>_EquipmentData!$Z$38:$Z$41</xm:f>
          </x14:formula1>
          <xm:sqref>C16</xm:sqref>
        </x14:dataValidation>
        <x14:dataValidation type="list" allowBlank="1" showInputMessage="1" showErrorMessage="1" xr:uid="{166F1FF0-7BEA-4ECB-9920-8B45EC7A4C3F}">
          <x14:formula1>
            <xm:f>OFFSET(_EquipmentData!$AE$37,1,0,MAX(_EquipmentData!$AD$38:$AD$41),1)</xm:f>
          </x14:formula1>
          <xm:sqref>F16</xm:sqref>
        </x14:dataValidation>
        <x14:dataValidation type="list" allowBlank="1" showInputMessage="1" showErrorMessage="1" xr:uid="{758E15C0-D057-49EA-A988-E6362DC30CF6}">
          <x14:formula1>
            <xm:f>_EquipmentData!$AG$37:$AG$38</xm:f>
          </x14:formula1>
          <xm:sqref>C18 F18</xm:sqref>
        </x14:dataValidation>
        <x14:dataValidation type="list" allowBlank="1" showInputMessage="1" showErrorMessage="1" xr:uid="{4D37B211-AB9E-4D0B-8D9B-9F87FCC6428C}">
          <x14:formula1>
            <xm:f>_EquipmentData!$AG$42:$AG$44</xm:f>
          </x14:formula1>
          <xm:sqref>C26</xm:sqref>
        </x14:dataValidation>
        <x14:dataValidation type="list" allowBlank="1" showInputMessage="1" showErrorMessage="1" xr:uid="{D5F59823-46C3-4239-925E-39502CA38CE4}">
          <x14:formula1>
            <xm:f>_EquipmentData!$AH$42:$AH$44</xm:f>
          </x14:formula1>
          <xm:sqref>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pageSetUpPr fitToPage="1"/>
  </sheetPr>
  <dimension ref="A1:R691"/>
  <sheetViews>
    <sheetView zoomScale="70" zoomScaleNormal="70" workbookViewId="0">
      <pane xSplit="2" ySplit="8" topLeftCell="C9" activePane="bottomRight" state="frozen"/>
      <selection pane="topRight" activeCell="C1" sqref="C1"/>
      <selection pane="bottomLeft" activeCell="A9" sqref="A9"/>
      <selection pane="bottomRight" activeCell="C3" sqref="C3"/>
    </sheetView>
  </sheetViews>
  <sheetFormatPr baseColWidth="10" defaultColWidth="11.44140625" defaultRowHeight="14.4" x14ac:dyDescent="0.3"/>
  <cols>
    <col min="1" max="1" width="2.5546875" style="13" customWidth="1"/>
    <col min="2" max="2" width="17.6640625" style="13" customWidth="1"/>
    <col min="3" max="4" width="16.6640625" style="13" customWidth="1"/>
    <col min="5" max="5" width="16.6640625" style="14" customWidth="1"/>
    <col min="6" max="7" width="16.6640625" style="13" customWidth="1"/>
    <col min="8" max="8" width="16.6640625" style="14" customWidth="1"/>
    <col min="9" max="10" width="16.6640625" style="13" customWidth="1"/>
    <col min="11" max="11" width="6.88671875" style="13" customWidth="1"/>
    <col min="12" max="12" width="12.33203125" style="13" customWidth="1"/>
    <col min="13" max="13" width="16.6640625" style="15" customWidth="1"/>
    <col min="14" max="14" width="16.6640625" style="13" customWidth="1"/>
    <col min="15" max="15" width="11" style="13" customWidth="1"/>
    <col min="16" max="17" width="10.6640625" style="13" customWidth="1"/>
    <col min="18" max="18" width="11.44140625" style="13" customWidth="1"/>
    <col min="19" max="16384" width="11.44140625" style="13"/>
  </cols>
  <sheetData>
    <row r="1" spans="1:18" s="6" customFormat="1" ht="9.75" customHeight="1" thickBot="1" x14ac:dyDescent="0.5">
      <c r="A1" s="4"/>
      <c r="D1" s="8"/>
      <c r="E1" s="9"/>
      <c r="G1" s="8"/>
      <c r="H1" s="5"/>
      <c r="M1" s="7"/>
    </row>
    <row r="2" spans="1:18" s="6" customFormat="1" ht="37.5" customHeight="1" thickBot="1" x14ac:dyDescent="0.5">
      <c r="A2" s="4"/>
      <c r="B2" s="10" t="s">
        <v>378</v>
      </c>
      <c r="C2" s="307">
        <f>HLossSelected</f>
        <v>0</v>
      </c>
      <c r="D2" s="148"/>
      <c r="E2" s="501" t="s">
        <v>126</v>
      </c>
      <c r="F2" s="503"/>
      <c r="G2" s="277"/>
      <c r="H2" s="296" t="s">
        <v>7</v>
      </c>
      <c r="I2" s="297">
        <f ca="1">MAX(FurnCFM,CondCFM)</f>
        <v>310</v>
      </c>
      <c r="J2" s="18"/>
      <c r="K2" s="285"/>
      <c r="L2" s="286"/>
      <c r="N2" s="504" t="s">
        <v>137</v>
      </c>
      <c r="O2" s="505"/>
      <c r="P2" s="165">
        <f ca="1">SysCFM/33</f>
        <v>9.3939393939393945</v>
      </c>
      <c r="Q2" s="281"/>
    </row>
    <row r="3" spans="1:18" s="6" customFormat="1" ht="24" customHeight="1" thickBot="1" x14ac:dyDescent="0.5">
      <c r="A3" s="4"/>
      <c r="B3" s="11" t="s">
        <v>379</v>
      </c>
      <c r="C3" s="308">
        <f>HGain</f>
        <v>0</v>
      </c>
      <c r="D3" s="148"/>
      <c r="E3" s="21" t="s">
        <v>80</v>
      </c>
      <c r="F3" s="294">
        <f>ZONING_CFM_MAX_LOW</f>
        <v>0</v>
      </c>
      <c r="H3" s="484" t="s">
        <v>521</v>
      </c>
      <c r="I3" s="485">
        <f>M680</f>
        <v>0</v>
      </c>
      <c r="J3" s="13"/>
      <c r="N3" s="506" t="s">
        <v>138</v>
      </c>
      <c r="O3" s="507"/>
      <c r="P3" s="282">
        <f>P680</f>
        <v>0</v>
      </c>
      <c r="Q3" s="281"/>
    </row>
    <row r="4" spans="1:18" ht="24" hidden="1" customHeight="1" thickBot="1" x14ac:dyDescent="0.45">
      <c r="A4" s="12"/>
      <c r="B4" s="278" t="s">
        <v>4</v>
      </c>
      <c r="C4" s="279">
        <f>IF(HASCOOLING,CondCFM/CondCapacity,0)</f>
        <v>0</v>
      </c>
      <c r="D4" s="16" t="s">
        <v>432</v>
      </c>
      <c r="E4" s="153">
        <f ca="1">FurnCapacity</f>
        <v>14595</v>
      </c>
      <c r="F4" s="280" t="s">
        <v>5</v>
      </c>
      <c r="G4" s="295">
        <f>M680</f>
        <v>0</v>
      </c>
    </row>
    <row r="5" spans="1:18" ht="24" hidden="1" customHeight="1" thickBot="1" x14ac:dyDescent="0.45">
      <c r="A5" s="12"/>
      <c r="B5" s="19" t="s">
        <v>6</v>
      </c>
      <c r="C5" s="20">
        <f ca="1">FurnCFM/FurnCapacity</f>
        <v>2.1240150736553613E-2</v>
      </c>
      <c r="D5" s="16" t="s">
        <v>433</v>
      </c>
      <c r="E5" s="17" t="e">
        <f>CondCapacity</f>
        <v>#N/A</v>
      </c>
    </row>
    <row r="6" spans="1:18" ht="9.75" customHeight="1" thickBot="1" x14ac:dyDescent="0.35">
      <c r="A6" s="12"/>
      <c r="G6" s="22"/>
      <c r="I6" s="23"/>
      <c r="M6" s="13"/>
    </row>
    <row r="7" spans="1:18" x14ac:dyDescent="0.3">
      <c r="A7" s="12"/>
      <c r="B7" s="24"/>
      <c r="C7" s="581" t="s">
        <v>8</v>
      </c>
      <c r="D7" s="582"/>
      <c r="E7" s="582"/>
      <c r="F7" s="582"/>
      <c r="G7" s="128"/>
      <c r="H7" s="25"/>
      <c r="I7" s="583" t="s">
        <v>81</v>
      </c>
      <c r="J7" s="582"/>
      <c r="K7" s="582"/>
      <c r="L7" s="582"/>
      <c r="M7" s="582"/>
      <c r="N7" s="582"/>
      <c r="O7" s="582"/>
      <c r="P7" s="582"/>
      <c r="Q7" s="283"/>
      <c r="R7" s="284"/>
    </row>
    <row r="8" spans="1:18" s="354" customFormat="1" ht="43.2" x14ac:dyDescent="0.3">
      <c r="B8" s="456"/>
      <c r="C8" s="457" t="s">
        <v>9</v>
      </c>
      <c r="D8" s="458" t="s">
        <v>10</v>
      </c>
      <c r="E8" s="459" t="s">
        <v>438</v>
      </c>
      <c r="F8" s="460" t="s">
        <v>11</v>
      </c>
      <c r="G8" s="458" t="s">
        <v>82</v>
      </c>
      <c r="H8" s="459" t="s">
        <v>439</v>
      </c>
      <c r="I8" s="461" t="s">
        <v>83</v>
      </c>
      <c r="J8" s="457" t="s">
        <v>84</v>
      </c>
      <c r="K8" s="457" t="s">
        <v>85</v>
      </c>
      <c r="L8" s="457" t="s">
        <v>86</v>
      </c>
      <c r="M8" s="462" t="s">
        <v>87</v>
      </c>
      <c r="N8" s="457" t="s">
        <v>88</v>
      </c>
      <c r="O8" s="463" t="s">
        <v>89</v>
      </c>
      <c r="P8" s="464" t="s">
        <v>90</v>
      </c>
      <c r="Q8" s="463" t="s">
        <v>69</v>
      </c>
      <c r="R8" s="465" t="s">
        <v>426</v>
      </c>
    </row>
    <row r="9" spans="1:18" ht="21" x14ac:dyDescent="0.4">
      <c r="A9" s="466">
        <f>C175</f>
        <v>0</v>
      </c>
      <c r="B9" s="26" t="s">
        <v>269</v>
      </c>
      <c r="C9" s="27"/>
      <c r="D9" s="28"/>
      <c r="E9" s="29"/>
      <c r="F9" s="28"/>
      <c r="G9" s="28"/>
      <c r="H9" s="29"/>
      <c r="I9" s="27"/>
      <c r="J9" s="27"/>
      <c r="K9" s="27"/>
      <c r="L9" s="27"/>
      <c r="M9" s="30"/>
      <c r="N9" s="27"/>
      <c r="O9" s="27"/>
      <c r="P9" s="28"/>
      <c r="Q9" s="27"/>
      <c r="R9" s="289"/>
    </row>
    <row r="10" spans="1:18" x14ac:dyDescent="0.3">
      <c r="A10" s="31"/>
      <c r="B10" s="400" t="s">
        <v>12</v>
      </c>
      <c r="C10" s="3"/>
      <c r="D10" s="32">
        <f>SUM(D11:D20)</f>
        <v>0</v>
      </c>
      <c r="E10" s="33" t="e">
        <f>D10/C10</f>
        <v>#DIV/0!</v>
      </c>
      <c r="F10" s="72"/>
      <c r="G10" s="34">
        <f>SUM(G11:G20)</f>
        <v>0</v>
      </c>
      <c r="H10" s="33" t="e">
        <f>G10/F10</f>
        <v>#DIV/0!</v>
      </c>
      <c r="I10" s="32">
        <f ca="1">C10*$C$5</f>
        <v>0</v>
      </c>
      <c r="J10" s="32">
        <f>F10*$C$4</f>
        <v>0</v>
      </c>
      <c r="K10" s="32"/>
      <c r="L10" s="32"/>
      <c r="M10" s="35"/>
      <c r="N10" s="32">
        <f ca="1">(MAX(I10:J10))</f>
        <v>0</v>
      </c>
      <c r="O10" s="32">
        <f ca="1">ROUNDDOWN(N10/$P$2,0)</f>
        <v>0</v>
      </c>
      <c r="P10" s="34">
        <f>COUNTA(L11:L20)</f>
        <v>0</v>
      </c>
      <c r="Q10" s="481"/>
      <c r="R10" s="290"/>
    </row>
    <row r="11" spans="1:18" x14ac:dyDescent="0.3">
      <c r="A11" s="31"/>
      <c r="B11" s="578" t="s">
        <v>13</v>
      </c>
      <c r="C11" s="36"/>
      <c r="D11" s="36" t="str">
        <f t="shared" ref="D11:D20" si="0">IF(M11="","",$E$4/$M$680*M11)</f>
        <v/>
      </c>
      <c r="E11" s="37"/>
      <c r="F11" s="38"/>
      <c r="G11" s="38" t="str">
        <f t="shared" ref="G11:G20" si="1">IF(M11="","",$E$5/$M$680*M11)</f>
        <v/>
      </c>
      <c r="H11" s="37"/>
      <c r="I11" s="36"/>
      <c r="J11" s="36"/>
      <c r="K11" s="3"/>
      <c r="L11" s="3"/>
      <c r="M11" s="39" t="str">
        <f>IF(ISBLANK(L11),"",IF($Q$10="y",0,AirflowAdj*42.654*EXP(-0.021*L11)))</f>
        <v/>
      </c>
      <c r="N11" s="36"/>
      <c r="O11" s="36"/>
      <c r="P11" s="112"/>
      <c r="Q11" s="36"/>
      <c r="R11" s="291" t="str">
        <f t="shared" ref="R11:R31" si="2">IF(K11=1,$C$683,IF(K11=2,$C$684,IF(K11=3,$C$685,IF(K11=4,$C$686,IF(K11=5,$C$687,IF(K11=6,$C$688,IF(K11=7,$C$689,IF(K11=8,$C$690,IF(K11=0,"","")))))))))</f>
        <v/>
      </c>
    </row>
    <row r="12" spans="1:18" x14ac:dyDescent="0.3">
      <c r="A12" s="31"/>
      <c r="B12" s="579"/>
      <c r="C12" s="36"/>
      <c r="D12" s="36" t="str">
        <f t="shared" si="0"/>
        <v/>
      </c>
      <c r="E12" s="37"/>
      <c r="F12" s="38"/>
      <c r="G12" s="38" t="str">
        <f t="shared" si="1"/>
        <v/>
      </c>
      <c r="H12" s="37"/>
      <c r="I12" s="36"/>
      <c r="J12" s="36"/>
      <c r="K12" s="3"/>
      <c r="L12" s="3"/>
      <c r="M12" s="39" t="str">
        <f>IF(ISBLANK(L12),"",IF($Q$10="y",0,AirflowAdj*42.654*EXP(-0.021*L12)))</f>
        <v/>
      </c>
      <c r="N12" s="36"/>
      <c r="O12" s="36"/>
      <c r="P12" s="112"/>
      <c r="Q12" s="36"/>
      <c r="R12" s="291" t="str">
        <f t="shared" si="2"/>
        <v/>
      </c>
    </row>
    <row r="13" spans="1:18" x14ac:dyDescent="0.3">
      <c r="A13" s="31"/>
      <c r="B13" s="579"/>
      <c r="C13" s="36"/>
      <c r="D13" s="36" t="str">
        <f t="shared" si="0"/>
        <v/>
      </c>
      <c r="E13" s="37"/>
      <c r="F13" s="38"/>
      <c r="G13" s="38" t="str">
        <f t="shared" si="1"/>
        <v/>
      </c>
      <c r="H13" s="37"/>
      <c r="I13" s="36"/>
      <c r="J13" s="36"/>
      <c r="K13" s="3"/>
      <c r="L13" s="3"/>
      <c r="M13" s="39" t="str">
        <f>IF(ISBLANK(L13),"",IF($Q$10="y",0,AirflowAdj*42.654*EXP(-0.021*L13)))</f>
        <v/>
      </c>
      <c r="N13" s="36"/>
      <c r="O13" s="36"/>
      <c r="P13" s="112"/>
      <c r="Q13" s="36"/>
      <c r="R13" s="291" t="str">
        <f t="shared" si="2"/>
        <v/>
      </c>
    </row>
    <row r="14" spans="1:18" x14ac:dyDescent="0.3">
      <c r="A14" s="31"/>
      <c r="B14" s="579"/>
      <c r="C14" s="36"/>
      <c r="D14" s="36" t="str">
        <f t="shared" si="0"/>
        <v/>
      </c>
      <c r="E14" s="37"/>
      <c r="F14" s="38"/>
      <c r="G14" s="38" t="str">
        <f t="shared" si="1"/>
        <v/>
      </c>
      <c r="H14" s="37"/>
      <c r="I14" s="36"/>
      <c r="J14" s="36"/>
      <c r="K14" s="3"/>
      <c r="L14" s="3"/>
      <c r="M14" s="39" t="str">
        <f t="shared" ref="M14" si="3">IF(ISBLANK(L14),"",IF($Q$10="y",0,AirflowAdj*42.654*EXP(-0.021*L14)))</f>
        <v/>
      </c>
      <c r="N14" s="36"/>
      <c r="O14" s="36"/>
      <c r="P14" s="112"/>
      <c r="Q14" s="36"/>
      <c r="R14" s="291" t="str">
        <f t="shared" si="2"/>
        <v/>
      </c>
    </row>
    <row r="15" spans="1:18" x14ac:dyDescent="0.3">
      <c r="A15" s="31"/>
      <c r="B15" s="579"/>
      <c r="C15" s="36"/>
      <c r="D15" s="36" t="str">
        <f t="shared" si="0"/>
        <v/>
      </c>
      <c r="E15" s="37"/>
      <c r="F15" s="38"/>
      <c r="G15" s="38" t="str">
        <f t="shared" si="1"/>
        <v/>
      </c>
      <c r="H15" s="37"/>
      <c r="I15" s="36"/>
      <c r="J15" s="36"/>
      <c r="K15" s="3"/>
      <c r="L15" s="3"/>
      <c r="M15" s="39" t="str">
        <f t="shared" ref="M15:M20" si="4">IF(ISBLANK(L15),"",IF($Q$10="y",0,AirflowAdj*42.654*EXP(-0.021*L15)))</f>
        <v/>
      </c>
      <c r="N15" s="36"/>
      <c r="O15" s="36"/>
      <c r="P15" s="112"/>
      <c r="Q15" s="36"/>
      <c r="R15" s="291" t="str">
        <f t="shared" si="2"/>
        <v/>
      </c>
    </row>
    <row r="16" spans="1:18" x14ac:dyDescent="0.3">
      <c r="A16" s="31"/>
      <c r="B16" s="579"/>
      <c r="C16" s="36"/>
      <c r="D16" s="36" t="str">
        <f t="shared" si="0"/>
        <v/>
      </c>
      <c r="E16" s="37"/>
      <c r="F16" s="38"/>
      <c r="G16" s="38" t="str">
        <f t="shared" si="1"/>
        <v/>
      </c>
      <c r="H16" s="37"/>
      <c r="I16" s="36"/>
      <c r="J16" s="36"/>
      <c r="K16" s="3"/>
      <c r="L16" s="3"/>
      <c r="M16" s="39" t="str">
        <f t="shared" si="4"/>
        <v/>
      </c>
      <c r="N16" s="36"/>
      <c r="O16" s="36"/>
      <c r="P16" s="112"/>
      <c r="Q16" s="36"/>
      <c r="R16" s="291" t="str">
        <f t="shared" si="2"/>
        <v/>
      </c>
    </row>
    <row r="17" spans="1:18" x14ac:dyDescent="0.3">
      <c r="A17" s="31"/>
      <c r="B17" s="579"/>
      <c r="C17" s="36"/>
      <c r="D17" s="36" t="str">
        <f t="shared" si="0"/>
        <v/>
      </c>
      <c r="E17" s="37"/>
      <c r="F17" s="38"/>
      <c r="G17" s="38" t="str">
        <f t="shared" si="1"/>
        <v/>
      </c>
      <c r="H17" s="37"/>
      <c r="I17" s="36"/>
      <c r="J17" s="36"/>
      <c r="K17" s="3"/>
      <c r="L17" s="3"/>
      <c r="M17" s="39" t="str">
        <f t="shared" si="4"/>
        <v/>
      </c>
      <c r="N17" s="36"/>
      <c r="O17" s="36"/>
      <c r="P17" s="112"/>
      <c r="Q17" s="36"/>
      <c r="R17" s="291" t="str">
        <f t="shared" si="2"/>
        <v/>
      </c>
    </row>
    <row r="18" spans="1:18" x14ac:dyDescent="0.3">
      <c r="A18" s="31"/>
      <c r="B18" s="579"/>
      <c r="C18" s="36"/>
      <c r="D18" s="36" t="str">
        <f t="shared" si="0"/>
        <v/>
      </c>
      <c r="E18" s="37"/>
      <c r="F18" s="38"/>
      <c r="G18" s="38" t="str">
        <f t="shared" si="1"/>
        <v/>
      </c>
      <c r="H18" s="37"/>
      <c r="I18" s="36"/>
      <c r="J18" s="36"/>
      <c r="K18" s="3"/>
      <c r="L18" s="3"/>
      <c r="M18" s="39" t="str">
        <f t="shared" si="4"/>
        <v/>
      </c>
      <c r="N18" s="36"/>
      <c r="O18" s="36"/>
      <c r="P18" s="112"/>
      <c r="Q18" s="36"/>
      <c r="R18" s="291" t="str">
        <f t="shared" si="2"/>
        <v/>
      </c>
    </row>
    <row r="19" spans="1:18" x14ac:dyDescent="0.3">
      <c r="A19" s="31"/>
      <c r="B19" s="579"/>
      <c r="C19" s="36"/>
      <c r="D19" s="36" t="str">
        <f t="shared" si="0"/>
        <v/>
      </c>
      <c r="E19" s="37"/>
      <c r="F19" s="38"/>
      <c r="G19" s="38" t="str">
        <f t="shared" si="1"/>
        <v/>
      </c>
      <c r="H19" s="37"/>
      <c r="I19" s="36"/>
      <c r="J19" s="36"/>
      <c r="K19" s="3"/>
      <c r="L19" s="3"/>
      <c r="M19" s="39" t="str">
        <f t="shared" si="4"/>
        <v/>
      </c>
      <c r="N19" s="36"/>
      <c r="O19" s="36"/>
      <c r="P19" s="112"/>
      <c r="Q19" s="36"/>
      <c r="R19" s="291" t="str">
        <f t="shared" si="2"/>
        <v/>
      </c>
    </row>
    <row r="20" spans="1:18" x14ac:dyDescent="0.3">
      <c r="A20" s="31"/>
      <c r="B20" s="580"/>
      <c r="C20" s="36"/>
      <c r="D20" s="36" t="str">
        <f t="shared" si="0"/>
        <v/>
      </c>
      <c r="E20" s="37"/>
      <c r="F20" s="38"/>
      <c r="G20" s="38" t="str">
        <f t="shared" si="1"/>
        <v/>
      </c>
      <c r="H20" s="37"/>
      <c r="I20" s="36"/>
      <c r="J20" s="36"/>
      <c r="K20" s="3"/>
      <c r="L20" s="3"/>
      <c r="M20" s="39" t="str">
        <f t="shared" si="4"/>
        <v/>
      </c>
      <c r="N20" s="36"/>
      <c r="O20" s="36"/>
      <c r="P20" s="112"/>
      <c r="Q20" s="36"/>
      <c r="R20" s="291" t="str">
        <f t="shared" si="2"/>
        <v/>
      </c>
    </row>
    <row r="21" spans="1:18" x14ac:dyDescent="0.3">
      <c r="A21" s="31"/>
      <c r="B21" s="71" t="s">
        <v>12</v>
      </c>
      <c r="C21" s="3"/>
      <c r="D21" s="32">
        <f>SUM(D22:D31)</f>
        <v>0</v>
      </c>
      <c r="E21" s="33" t="e">
        <f>D21/C21</f>
        <v>#DIV/0!</v>
      </c>
      <c r="F21" s="72"/>
      <c r="G21" s="34">
        <f>SUM(G22:G31)</f>
        <v>0</v>
      </c>
      <c r="H21" s="33" t="e">
        <f>G21/F21</f>
        <v>#DIV/0!</v>
      </c>
      <c r="I21" s="32">
        <f ca="1">C21*$C$5</f>
        <v>0</v>
      </c>
      <c r="J21" s="32">
        <f>F21*$C$4</f>
        <v>0</v>
      </c>
      <c r="K21" s="32"/>
      <c r="L21" s="32"/>
      <c r="M21" s="35" t="str">
        <f>IF(ISBLANK(L21),"",IF($Q$10="y",0,42.654*EXP(-0.021*L21)))</f>
        <v/>
      </c>
      <c r="N21" s="32">
        <f ca="1">(MAX(I21:J21))</f>
        <v>0</v>
      </c>
      <c r="O21" s="32">
        <f ca="1">ROUNDDOWN(N21/$P$2,0)</f>
        <v>0</v>
      </c>
      <c r="P21" s="34">
        <f>COUNTA(L22:L31)</f>
        <v>0</v>
      </c>
      <c r="Q21" s="292"/>
      <c r="R21" s="290" t="str">
        <f t="shared" si="2"/>
        <v/>
      </c>
    </row>
    <row r="22" spans="1:18" x14ac:dyDescent="0.3">
      <c r="A22" s="31"/>
      <c r="B22" s="578" t="s">
        <v>13</v>
      </c>
      <c r="C22" s="36"/>
      <c r="D22" s="36" t="str">
        <f t="shared" ref="D22:D31" si="5">IF(M22="","",$E$4/$M$680*M22)</f>
        <v/>
      </c>
      <c r="E22" s="37"/>
      <c r="F22" s="38"/>
      <c r="G22" s="38" t="str">
        <f t="shared" ref="G22:G31" si="6">IF(M22="","",$E$5/$M$680*M22)</f>
        <v/>
      </c>
      <c r="H22" s="37"/>
      <c r="I22" s="36"/>
      <c r="J22" s="36"/>
      <c r="K22" s="3"/>
      <c r="L22" s="3"/>
      <c r="M22" s="39" t="str">
        <f t="shared" ref="M22:M29" si="7">IF(ISBLANK(L22),"",IF($Q$21="y",0,AirflowAdj*42.654*EXP(-0.021*L22)))</f>
        <v/>
      </c>
      <c r="N22" s="36"/>
      <c r="O22" s="36"/>
      <c r="P22" s="112"/>
      <c r="Q22" s="36"/>
      <c r="R22" s="291" t="str">
        <f t="shared" si="2"/>
        <v/>
      </c>
    </row>
    <row r="23" spans="1:18" x14ac:dyDescent="0.3">
      <c r="A23" s="31"/>
      <c r="B23" s="579"/>
      <c r="C23" s="36"/>
      <c r="D23" s="36" t="str">
        <f t="shared" si="5"/>
        <v/>
      </c>
      <c r="E23" s="37"/>
      <c r="F23" s="38"/>
      <c r="G23" s="38" t="str">
        <f t="shared" si="6"/>
        <v/>
      </c>
      <c r="H23" s="37"/>
      <c r="I23" s="36"/>
      <c r="J23" s="36"/>
      <c r="K23" s="3"/>
      <c r="L23" s="3"/>
      <c r="M23" s="39" t="str">
        <f t="shared" si="7"/>
        <v/>
      </c>
      <c r="N23" s="36"/>
      <c r="O23" s="36"/>
      <c r="P23" s="112"/>
      <c r="Q23" s="36"/>
      <c r="R23" s="291" t="str">
        <f t="shared" si="2"/>
        <v/>
      </c>
    </row>
    <row r="24" spans="1:18" x14ac:dyDescent="0.3">
      <c r="A24" s="31"/>
      <c r="B24" s="579"/>
      <c r="C24" s="36"/>
      <c r="D24" s="36" t="str">
        <f t="shared" si="5"/>
        <v/>
      </c>
      <c r="E24" s="37"/>
      <c r="F24" s="38"/>
      <c r="G24" s="38" t="str">
        <f t="shared" si="6"/>
        <v/>
      </c>
      <c r="H24" s="37"/>
      <c r="I24" s="36"/>
      <c r="J24" s="36"/>
      <c r="K24" s="3"/>
      <c r="L24" s="3"/>
      <c r="M24" s="39" t="str">
        <f t="shared" si="7"/>
        <v/>
      </c>
      <c r="N24" s="36"/>
      <c r="O24" s="36"/>
      <c r="P24" s="112"/>
      <c r="Q24" s="36"/>
      <c r="R24" s="291" t="str">
        <f t="shared" si="2"/>
        <v/>
      </c>
    </row>
    <row r="25" spans="1:18" x14ac:dyDescent="0.3">
      <c r="A25" s="31"/>
      <c r="B25" s="579"/>
      <c r="C25" s="36"/>
      <c r="D25" s="36" t="str">
        <f t="shared" si="5"/>
        <v/>
      </c>
      <c r="E25" s="37"/>
      <c r="F25" s="38"/>
      <c r="G25" s="38" t="str">
        <f t="shared" si="6"/>
        <v/>
      </c>
      <c r="H25" s="37"/>
      <c r="I25" s="36"/>
      <c r="J25" s="36"/>
      <c r="K25" s="3"/>
      <c r="L25" s="3"/>
      <c r="M25" s="39" t="str">
        <f t="shared" si="7"/>
        <v/>
      </c>
      <c r="N25" s="36"/>
      <c r="O25" s="36"/>
      <c r="P25" s="112"/>
      <c r="Q25" s="36"/>
      <c r="R25" s="291" t="str">
        <f t="shared" si="2"/>
        <v/>
      </c>
    </row>
    <row r="26" spans="1:18" x14ac:dyDescent="0.3">
      <c r="A26" s="31"/>
      <c r="B26" s="579"/>
      <c r="C26" s="36"/>
      <c r="D26" s="36" t="str">
        <f t="shared" si="5"/>
        <v/>
      </c>
      <c r="E26" s="37"/>
      <c r="F26" s="38"/>
      <c r="G26" s="38" t="str">
        <f t="shared" si="6"/>
        <v/>
      </c>
      <c r="H26" s="37"/>
      <c r="I26" s="36"/>
      <c r="J26" s="36"/>
      <c r="K26" s="3"/>
      <c r="L26" s="3"/>
      <c r="M26" s="39" t="str">
        <f t="shared" si="7"/>
        <v/>
      </c>
      <c r="N26" s="36"/>
      <c r="O26" s="36"/>
      <c r="P26" s="112"/>
      <c r="Q26" s="36"/>
      <c r="R26" s="291" t="str">
        <f t="shared" si="2"/>
        <v/>
      </c>
    </row>
    <row r="27" spans="1:18" x14ac:dyDescent="0.3">
      <c r="A27" s="31"/>
      <c r="B27" s="579"/>
      <c r="C27" s="36"/>
      <c r="D27" s="36" t="str">
        <f t="shared" si="5"/>
        <v/>
      </c>
      <c r="E27" s="37"/>
      <c r="F27" s="38"/>
      <c r="G27" s="38" t="str">
        <f t="shared" si="6"/>
        <v/>
      </c>
      <c r="H27" s="37"/>
      <c r="I27" s="36"/>
      <c r="J27" s="36"/>
      <c r="K27" s="3"/>
      <c r="L27" s="3"/>
      <c r="M27" s="39" t="str">
        <f t="shared" si="7"/>
        <v/>
      </c>
      <c r="N27" s="36"/>
      <c r="O27" s="36"/>
      <c r="P27" s="112"/>
      <c r="Q27" s="36"/>
      <c r="R27" s="291" t="str">
        <f t="shared" si="2"/>
        <v/>
      </c>
    </row>
    <row r="28" spans="1:18" x14ac:dyDescent="0.3">
      <c r="A28" s="31"/>
      <c r="B28" s="579"/>
      <c r="C28" s="36"/>
      <c r="D28" s="36" t="str">
        <f t="shared" si="5"/>
        <v/>
      </c>
      <c r="E28" s="37"/>
      <c r="F28" s="38"/>
      <c r="G28" s="38" t="str">
        <f t="shared" si="6"/>
        <v/>
      </c>
      <c r="H28" s="37"/>
      <c r="I28" s="36"/>
      <c r="J28" s="36"/>
      <c r="K28" s="3"/>
      <c r="L28" s="3"/>
      <c r="M28" s="39" t="str">
        <f t="shared" si="7"/>
        <v/>
      </c>
      <c r="N28" s="36"/>
      <c r="O28" s="36"/>
      <c r="P28" s="112"/>
      <c r="Q28" s="36"/>
      <c r="R28" s="291" t="str">
        <f t="shared" si="2"/>
        <v/>
      </c>
    </row>
    <row r="29" spans="1:18" x14ac:dyDescent="0.3">
      <c r="A29" s="31"/>
      <c r="B29" s="579"/>
      <c r="C29" s="36"/>
      <c r="D29" s="36" t="str">
        <f t="shared" si="5"/>
        <v/>
      </c>
      <c r="E29" s="37"/>
      <c r="F29" s="38"/>
      <c r="G29" s="38" t="str">
        <f t="shared" si="6"/>
        <v/>
      </c>
      <c r="H29" s="37"/>
      <c r="I29" s="36"/>
      <c r="J29" s="36"/>
      <c r="K29" s="3"/>
      <c r="L29" s="3"/>
      <c r="M29" s="39" t="str">
        <f t="shared" si="7"/>
        <v/>
      </c>
      <c r="N29" s="36"/>
      <c r="O29" s="36"/>
      <c r="P29" s="112"/>
      <c r="Q29" s="36"/>
      <c r="R29" s="291" t="str">
        <f t="shared" si="2"/>
        <v/>
      </c>
    </row>
    <row r="30" spans="1:18" x14ac:dyDescent="0.3">
      <c r="A30" s="31"/>
      <c r="B30" s="579"/>
      <c r="C30" s="36"/>
      <c r="D30" s="36" t="str">
        <f t="shared" si="5"/>
        <v/>
      </c>
      <c r="E30" s="37"/>
      <c r="F30" s="38"/>
      <c r="G30" s="38" t="str">
        <f t="shared" si="6"/>
        <v/>
      </c>
      <c r="H30" s="37"/>
      <c r="I30" s="36"/>
      <c r="J30" s="36"/>
      <c r="K30" s="3"/>
      <c r="L30" s="3"/>
      <c r="M30" s="39" t="str">
        <f t="shared" ref="M30:M31" si="8">IF(ISBLANK(L30),"",IF($Q$21="y",0,AirflowAdj*42.654*EXP(-0.021*L30)))</f>
        <v/>
      </c>
      <c r="N30" s="36"/>
      <c r="O30" s="36"/>
      <c r="P30" s="112"/>
      <c r="Q30" s="36"/>
      <c r="R30" s="291" t="str">
        <f t="shared" si="2"/>
        <v/>
      </c>
    </row>
    <row r="31" spans="1:18" x14ac:dyDescent="0.3">
      <c r="A31" s="31"/>
      <c r="B31" s="580"/>
      <c r="C31" s="36"/>
      <c r="D31" s="36" t="str">
        <f t="shared" si="5"/>
        <v/>
      </c>
      <c r="E31" s="37"/>
      <c r="F31" s="38"/>
      <c r="G31" s="38" t="str">
        <f t="shared" si="6"/>
        <v/>
      </c>
      <c r="H31" s="37"/>
      <c r="I31" s="36"/>
      <c r="J31" s="36"/>
      <c r="K31" s="3"/>
      <c r="L31" s="3"/>
      <c r="M31" s="39" t="str">
        <f t="shared" si="8"/>
        <v/>
      </c>
      <c r="N31" s="36"/>
      <c r="O31" s="36"/>
      <c r="P31" s="112"/>
      <c r="Q31" s="36"/>
      <c r="R31" s="291" t="str">
        <f t="shared" si="2"/>
        <v/>
      </c>
    </row>
    <row r="32" spans="1:18" x14ac:dyDescent="0.3">
      <c r="A32" s="31"/>
      <c r="B32" s="71" t="s">
        <v>12</v>
      </c>
      <c r="C32" s="3"/>
      <c r="D32" s="32">
        <f>SUM(D33:D42)</f>
        <v>0</v>
      </c>
      <c r="E32" s="33" t="e">
        <f>D32/C32</f>
        <v>#DIV/0!</v>
      </c>
      <c r="F32" s="72"/>
      <c r="G32" s="34">
        <f>SUM(G33:G42)</f>
        <v>0</v>
      </c>
      <c r="H32" s="33" t="e">
        <f>G32/F32</f>
        <v>#DIV/0!</v>
      </c>
      <c r="I32" s="32">
        <f ca="1">C32*$C$5</f>
        <v>0</v>
      </c>
      <c r="J32" s="32">
        <f>F32*$C$4</f>
        <v>0</v>
      </c>
      <c r="K32" s="32"/>
      <c r="L32" s="32"/>
      <c r="M32" s="35"/>
      <c r="N32" s="32">
        <f ca="1">(MAX(I32:J32))</f>
        <v>0</v>
      </c>
      <c r="O32" s="32">
        <f ca="1">ROUNDDOWN(N32/$P$2,0)</f>
        <v>0</v>
      </c>
      <c r="P32" s="34">
        <f>COUNTA(L33:L42)</f>
        <v>0</v>
      </c>
      <c r="Q32" s="292"/>
      <c r="R32" s="290"/>
    </row>
    <row r="33" spans="1:18" x14ac:dyDescent="0.3">
      <c r="A33" s="31"/>
      <c r="B33" s="578" t="s">
        <v>13</v>
      </c>
      <c r="C33" s="36"/>
      <c r="D33" s="36" t="str">
        <f t="shared" ref="D33:D42" si="9">IF(M33="","",$E$4/$M$680*M33)</f>
        <v/>
      </c>
      <c r="E33" s="37"/>
      <c r="F33" s="38"/>
      <c r="G33" s="38" t="str">
        <f t="shared" ref="G33:G42" si="10">IF(M33="","",$E$5/$M$680*M33)</f>
        <v/>
      </c>
      <c r="H33" s="37"/>
      <c r="I33" s="36"/>
      <c r="J33" s="36"/>
      <c r="K33" s="3"/>
      <c r="L33" s="3"/>
      <c r="M33" s="39" t="str">
        <f t="shared" ref="M33:M42" si="11">IF(ISBLANK(L33),"",IF($Q$32="y",0,AirflowAdj*42.654*EXP(-0.021*L33)))</f>
        <v/>
      </c>
      <c r="N33" s="36"/>
      <c r="O33" s="36"/>
      <c r="P33" s="112"/>
      <c r="Q33" s="36"/>
      <c r="R33" s="291" t="str">
        <f t="shared" ref="R33:R96" si="12">IF(K33=1,$C$683,IF(K33=2,$C$684,IF(K33=3,$C$685,IF(K33=4,$C$686,IF(K33=5,$C$687,IF(K33=6,$C$688,IF(K33=7,$C$689,IF(K33=8,$C$690,IF(K33=0,"","")))))))))</f>
        <v/>
      </c>
    </row>
    <row r="34" spans="1:18" x14ac:dyDescent="0.3">
      <c r="A34" s="31"/>
      <c r="B34" s="579"/>
      <c r="C34" s="36"/>
      <c r="D34" s="36" t="str">
        <f t="shared" si="9"/>
        <v/>
      </c>
      <c r="E34" s="37"/>
      <c r="F34" s="38"/>
      <c r="G34" s="38" t="str">
        <f t="shared" si="10"/>
        <v/>
      </c>
      <c r="H34" s="37"/>
      <c r="I34" s="36"/>
      <c r="J34" s="36"/>
      <c r="K34" s="3"/>
      <c r="L34" s="3"/>
      <c r="M34" s="39" t="str">
        <f t="shared" si="11"/>
        <v/>
      </c>
      <c r="N34" s="36"/>
      <c r="O34" s="36"/>
      <c r="P34" s="112"/>
      <c r="Q34" s="36"/>
      <c r="R34" s="291" t="str">
        <f t="shared" si="12"/>
        <v/>
      </c>
    </row>
    <row r="35" spans="1:18" x14ac:dyDescent="0.3">
      <c r="A35" s="31"/>
      <c r="B35" s="579"/>
      <c r="C35" s="36"/>
      <c r="D35" s="36" t="str">
        <f t="shared" si="9"/>
        <v/>
      </c>
      <c r="E35" s="37"/>
      <c r="F35" s="38"/>
      <c r="G35" s="38" t="str">
        <f t="shared" si="10"/>
        <v/>
      </c>
      <c r="H35" s="37"/>
      <c r="I35" s="36"/>
      <c r="J35" s="36"/>
      <c r="K35" s="3"/>
      <c r="L35" s="3"/>
      <c r="M35" s="39" t="str">
        <f t="shared" si="11"/>
        <v/>
      </c>
      <c r="N35" s="36"/>
      <c r="O35" s="36"/>
      <c r="P35" s="112"/>
      <c r="Q35" s="36"/>
      <c r="R35" s="291" t="str">
        <f t="shared" si="12"/>
        <v/>
      </c>
    </row>
    <row r="36" spans="1:18" x14ac:dyDescent="0.3">
      <c r="A36" s="31"/>
      <c r="B36" s="579"/>
      <c r="C36" s="36"/>
      <c r="D36" s="36" t="str">
        <f t="shared" si="9"/>
        <v/>
      </c>
      <c r="E36" s="37"/>
      <c r="F36" s="38"/>
      <c r="G36" s="38" t="str">
        <f t="shared" si="10"/>
        <v/>
      </c>
      <c r="H36" s="37"/>
      <c r="I36" s="36"/>
      <c r="J36" s="36"/>
      <c r="K36" s="3"/>
      <c r="L36" s="3"/>
      <c r="M36" s="39" t="str">
        <f t="shared" si="11"/>
        <v/>
      </c>
      <c r="N36" s="36"/>
      <c r="O36" s="36"/>
      <c r="P36" s="112"/>
      <c r="Q36" s="36"/>
      <c r="R36" s="291" t="str">
        <f t="shared" si="12"/>
        <v/>
      </c>
    </row>
    <row r="37" spans="1:18" x14ac:dyDescent="0.3">
      <c r="A37" s="31"/>
      <c r="B37" s="579"/>
      <c r="C37" s="36"/>
      <c r="D37" s="36" t="str">
        <f t="shared" si="9"/>
        <v/>
      </c>
      <c r="E37" s="37"/>
      <c r="F37" s="38"/>
      <c r="G37" s="38" t="str">
        <f t="shared" si="10"/>
        <v/>
      </c>
      <c r="H37" s="37"/>
      <c r="I37" s="36"/>
      <c r="J37" s="36"/>
      <c r="K37" s="3"/>
      <c r="L37" s="3"/>
      <c r="M37" s="39" t="str">
        <f t="shared" si="11"/>
        <v/>
      </c>
      <c r="N37" s="36"/>
      <c r="O37" s="36"/>
      <c r="P37" s="112"/>
      <c r="Q37" s="36"/>
      <c r="R37" s="291" t="str">
        <f t="shared" si="12"/>
        <v/>
      </c>
    </row>
    <row r="38" spans="1:18" x14ac:dyDescent="0.3">
      <c r="A38" s="31"/>
      <c r="B38" s="579"/>
      <c r="C38" s="36"/>
      <c r="D38" s="36" t="str">
        <f t="shared" si="9"/>
        <v/>
      </c>
      <c r="E38" s="37"/>
      <c r="F38" s="38"/>
      <c r="G38" s="38" t="str">
        <f t="shared" si="10"/>
        <v/>
      </c>
      <c r="H38" s="37"/>
      <c r="I38" s="36"/>
      <c r="J38" s="36"/>
      <c r="K38" s="3"/>
      <c r="L38" s="3"/>
      <c r="M38" s="39" t="str">
        <f t="shared" si="11"/>
        <v/>
      </c>
      <c r="N38" s="36"/>
      <c r="O38" s="36"/>
      <c r="P38" s="112"/>
      <c r="Q38" s="36"/>
      <c r="R38" s="291" t="str">
        <f t="shared" si="12"/>
        <v/>
      </c>
    </row>
    <row r="39" spans="1:18" x14ac:dyDescent="0.3">
      <c r="A39" s="31"/>
      <c r="B39" s="579"/>
      <c r="C39" s="36"/>
      <c r="D39" s="36" t="str">
        <f t="shared" si="9"/>
        <v/>
      </c>
      <c r="E39" s="37"/>
      <c r="F39" s="38"/>
      <c r="G39" s="38" t="str">
        <f t="shared" si="10"/>
        <v/>
      </c>
      <c r="H39" s="37"/>
      <c r="I39" s="36"/>
      <c r="J39" s="36"/>
      <c r="K39" s="3"/>
      <c r="L39" s="3"/>
      <c r="M39" s="39" t="str">
        <f t="shared" si="11"/>
        <v/>
      </c>
      <c r="N39" s="36"/>
      <c r="O39" s="36"/>
      <c r="P39" s="112"/>
      <c r="Q39" s="36"/>
      <c r="R39" s="291" t="str">
        <f t="shared" si="12"/>
        <v/>
      </c>
    </row>
    <row r="40" spans="1:18" x14ac:dyDescent="0.3">
      <c r="A40" s="31"/>
      <c r="B40" s="579"/>
      <c r="C40" s="36"/>
      <c r="D40" s="36" t="str">
        <f t="shared" si="9"/>
        <v/>
      </c>
      <c r="E40" s="37"/>
      <c r="F40" s="38"/>
      <c r="G40" s="38" t="str">
        <f t="shared" si="10"/>
        <v/>
      </c>
      <c r="H40" s="37"/>
      <c r="I40" s="36"/>
      <c r="J40" s="36"/>
      <c r="K40" s="3"/>
      <c r="L40" s="3"/>
      <c r="M40" s="39" t="str">
        <f t="shared" si="11"/>
        <v/>
      </c>
      <c r="N40" s="36"/>
      <c r="O40" s="36"/>
      <c r="P40" s="112"/>
      <c r="Q40" s="36"/>
      <c r="R40" s="291" t="str">
        <f t="shared" si="12"/>
        <v/>
      </c>
    </row>
    <row r="41" spans="1:18" x14ac:dyDescent="0.3">
      <c r="A41" s="31"/>
      <c r="B41" s="579"/>
      <c r="C41" s="36"/>
      <c r="D41" s="36" t="str">
        <f t="shared" si="9"/>
        <v/>
      </c>
      <c r="E41" s="37"/>
      <c r="F41" s="38"/>
      <c r="G41" s="38" t="str">
        <f t="shared" si="10"/>
        <v/>
      </c>
      <c r="H41" s="37"/>
      <c r="I41" s="36"/>
      <c r="J41" s="36"/>
      <c r="K41" s="3"/>
      <c r="L41" s="3"/>
      <c r="M41" s="39" t="str">
        <f t="shared" si="11"/>
        <v/>
      </c>
      <c r="N41" s="36"/>
      <c r="O41" s="36"/>
      <c r="P41" s="112"/>
      <c r="Q41" s="36"/>
      <c r="R41" s="291" t="str">
        <f t="shared" si="12"/>
        <v/>
      </c>
    </row>
    <row r="42" spans="1:18" x14ac:dyDescent="0.3">
      <c r="A42" s="31"/>
      <c r="B42" s="580"/>
      <c r="C42" s="36"/>
      <c r="D42" s="36" t="str">
        <f t="shared" si="9"/>
        <v/>
      </c>
      <c r="E42" s="37"/>
      <c r="F42" s="38"/>
      <c r="G42" s="38" t="str">
        <f t="shared" si="10"/>
        <v/>
      </c>
      <c r="H42" s="37"/>
      <c r="I42" s="36"/>
      <c r="J42" s="36"/>
      <c r="K42" s="3"/>
      <c r="L42" s="3"/>
      <c r="M42" s="39" t="str">
        <f t="shared" si="11"/>
        <v/>
      </c>
      <c r="N42" s="36"/>
      <c r="O42" s="36"/>
      <c r="P42" s="112"/>
      <c r="Q42" s="36"/>
      <c r="R42" s="291" t="str">
        <f t="shared" si="12"/>
        <v/>
      </c>
    </row>
    <row r="43" spans="1:18" x14ac:dyDescent="0.3">
      <c r="A43" s="31"/>
      <c r="B43" s="71" t="s">
        <v>12</v>
      </c>
      <c r="C43" s="3"/>
      <c r="D43" s="32">
        <f>SUM(D44:D53)</f>
        <v>0</v>
      </c>
      <c r="E43" s="33" t="e">
        <f>D43/C43</f>
        <v>#DIV/0!</v>
      </c>
      <c r="F43" s="72"/>
      <c r="G43" s="34">
        <f>SUM(G44:G53)</f>
        <v>0</v>
      </c>
      <c r="H43" s="33" t="e">
        <f>G43/F43</f>
        <v>#DIV/0!</v>
      </c>
      <c r="I43" s="32">
        <f ca="1">C43*$C$5</f>
        <v>0</v>
      </c>
      <c r="J43" s="32">
        <f>F43*$C$4</f>
        <v>0</v>
      </c>
      <c r="K43" s="32"/>
      <c r="L43" s="32"/>
      <c r="M43" s="35" t="str">
        <f>IF(ISBLANK(L43),"",IF($Q$10="y",0,42.654*EXP(-0.021*L43)))</f>
        <v/>
      </c>
      <c r="N43" s="32">
        <f ca="1">(MAX(I43:J43))</f>
        <v>0</v>
      </c>
      <c r="O43" s="32">
        <f ca="1">ROUNDDOWN(N43/$P$2,0)</f>
        <v>0</v>
      </c>
      <c r="P43" s="34">
        <f>COUNTA(L44:L53)</f>
        <v>0</v>
      </c>
      <c r="Q43" s="292"/>
      <c r="R43" s="290" t="str">
        <f t="shared" si="12"/>
        <v/>
      </c>
    </row>
    <row r="44" spans="1:18" x14ac:dyDescent="0.3">
      <c r="A44" s="31"/>
      <c r="B44" s="578" t="s">
        <v>13</v>
      </c>
      <c r="C44" s="36"/>
      <c r="D44" s="36" t="str">
        <f t="shared" ref="D44:D53" si="13">IF(M44="","",$E$4/$M$680*M44)</f>
        <v/>
      </c>
      <c r="E44" s="37"/>
      <c r="F44" s="38"/>
      <c r="G44" s="38" t="str">
        <f t="shared" ref="G44:G53" si="14">IF(M44="","",$E$5/$M$680*M44)</f>
        <v/>
      </c>
      <c r="H44" s="37"/>
      <c r="I44" s="36"/>
      <c r="J44" s="36"/>
      <c r="K44" s="3"/>
      <c r="L44" s="3"/>
      <c r="M44" s="39" t="str">
        <f t="shared" ref="M44:M53" si="15">IF(ISBLANK(L44),"",IF($Q$43="y",0,AirflowAdj*42.654*EXP(-0.021*L44)))</f>
        <v/>
      </c>
      <c r="N44" s="36"/>
      <c r="O44" s="36"/>
      <c r="P44" s="112"/>
      <c r="Q44" s="36"/>
      <c r="R44" s="291" t="str">
        <f t="shared" si="12"/>
        <v/>
      </c>
    </row>
    <row r="45" spans="1:18" x14ac:dyDescent="0.3">
      <c r="A45" s="31"/>
      <c r="B45" s="579"/>
      <c r="C45" s="36"/>
      <c r="D45" s="36" t="str">
        <f t="shared" si="13"/>
        <v/>
      </c>
      <c r="E45" s="37"/>
      <c r="F45" s="38"/>
      <c r="G45" s="38" t="str">
        <f t="shared" si="14"/>
        <v/>
      </c>
      <c r="H45" s="37"/>
      <c r="I45" s="36"/>
      <c r="J45" s="36"/>
      <c r="K45" s="3"/>
      <c r="L45" s="3"/>
      <c r="M45" s="39" t="str">
        <f t="shared" si="15"/>
        <v/>
      </c>
      <c r="N45" s="36"/>
      <c r="O45" s="36"/>
      <c r="P45" s="112"/>
      <c r="Q45" s="36"/>
      <c r="R45" s="291" t="str">
        <f t="shared" si="12"/>
        <v/>
      </c>
    </row>
    <row r="46" spans="1:18" x14ac:dyDescent="0.3">
      <c r="A46" s="31"/>
      <c r="B46" s="579"/>
      <c r="C46" s="36"/>
      <c r="D46" s="36" t="str">
        <f t="shared" si="13"/>
        <v/>
      </c>
      <c r="E46" s="37"/>
      <c r="F46" s="38"/>
      <c r="G46" s="38" t="str">
        <f t="shared" si="14"/>
        <v/>
      </c>
      <c r="H46" s="37"/>
      <c r="I46" s="36"/>
      <c r="J46" s="36"/>
      <c r="K46" s="3"/>
      <c r="L46" s="3"/>
      <c r="M46" s="39" t="str">
        <f t="shared" si="15"/>
        <v/>
      </c>
      <c r="N46" s="36"/>
      <c r="O46" s="36"/>
      <c r="P46" s="112"/>
      <c r="Q46" s="36"/>
      <c r="R46" s="291" t="str">
        <f t="shared" si="12"/>
        <v/>
      </c>
    </row>
    <row r="47" spans="1:18" x14ac:dyDescent="0.3">
      <c r="A47" s="31"/>
      <c r="B47" s="579"/>
      <c r="C47" s="36"/>
      <c r="D47" s="36" t="str">
        <f t="shared" si="13"/>
        <v/>
      </c>
      <c r="E47" s="37"/>
      <c r="F47" s="38"/>
      <c r="G47" s="38" t="str">
        <f t="shared" si="14"/>
        <v/>
      </c>
      <c r="H47" s="37"/>
      <c r="I47" s="36"/>
      <c r="J47" s="36"/>
      <c r="K47" s="3"/>
      <c r="L47" s="3"/>
      <c r="M47" s="39" t="str">
        <f t="shared" si="15"/>
        <v/>
      </c>
      <c r="N47" s="36"/>
      <c r="O47" s="36"/>
      <c r="P47" s="112"/>
      <c r="Q47" s="36"/>
      <c r="R47" s="291" t="str">
        <f t="shared" si="12"/>
        <v/>
      </c>
    </row>
    <row r="48" spans="1:18" x14ac:dyDescent="0.3">
      <c r="A48" s="31"/>
      <c r="B48" s="579"/>
      <c r="C48" s="36"/>
      <c r="D48" s="36" t="str">
        <f t="shared" si="13"/>
        <v/>
      </c>
      <c r="E48" s="37"/>
      <c r="F48" s="38"/>
      <c r="G48" s="38" t="str">
        <f t="shared" si="14"/>
        <v/>
      </c>
      <c r="H48" s="37"/>
      <c r="I48" s="36"/>
      <c r="J48" s="36"/>
      <c r="K48" s="3"/>
      <c r="L48" s="3"/>
      <c r="M48" s="39" t="str">
        <f t="shared" si="15"/>
        <v/>
      </c>
      <c r="N48" s="36"/>
      <c r="O48" s="36"/>
      <c r="P48" s="112"/>
      <c r="Q48" s="36"/>
      <c r="R48" s="291" t="str">
        <f t="shared" si="12"/>
        <v/>
      </c>
    </row>
    <row r="49" spans="1:18" x14ac:dyDescent="0.3">
      <c r="A49" s="31"/>
      <c r="B49" s="579"/>
      <c r="C49" s="36"/>
      <c r="D49" s="36" t="str">
        <f t="shared" si="13"/>
        <v/>
      </c>
      <c r="E49" s="37"/>
      <c r="F49" s="38"/>
      <c r="G49" s="38" t="str">
        <f t="shared" si="14"/>
        <v/>
      </c>
      <c r="H49" s="37"/>
      <c r="I49" s="36"/>
      <c r="J49" s="36"/>
      <c r="K49" s="3"/>
      <c r="L49" s="3"/>
      <c r="M49" s="39" t="str">
        <f t="shared" si="15"/>
        <v/>
      </c>
      <c r="N49" s="36"/>
      <c r="O49" s="36"/>
      <c r="P49" s="112"/>
      <c r="Q49" s="36"/>
      <c r="R49" s="291" t="str">
        <f t="shared" si="12"/>
        <v/>
      </c>
    </row>
    <row r="50" spans="1:18" x14ac:dyDescent="0.3">
      <c r="A50" s="31"/>
      <c r="B50" s="579"/>
      <c r="C50" s="36"/>
      <c r="D50" s="36" t="str">
        <f t="shared" si="13"/>
        <v/>
      </c>
      <c r="E50" s="37"/>
      <c r="F50" s="38"/>
      <c r="G50" s="38" t="str">
        <f t="shared" si="14"/>
        <v/>
      </c>
      <c r="H50" s="37"/>
      <c r="I50" s="36"/>
      <c r="J50" s="36"/>
      <c r="K50" s="3"/>
      <c r="L50" s="3"/>
      <c r="M50" s="39" t="str">
        <f t="shared" si="15"/>
        <v/>
      </c>
      <c r="N50" s="36"/>
      <c r="O50" s="36"/>
      <c r="P50" s="112"/>
      <c r="Q50" s="36"/>
      <c r="R50" s="291" t="str">
        <f t="shared" si="12"/>
        <v/>
      </c>
    </row>
    <row r="51" spans="1:18" x14ac:dyDescent="0.3">
      <c r="A51" s="31"/>
      <c r="B51" s="579"/>
      <c r="C51" s="36"/>
      <c r="D51" s="36" t="str">
        <f t="shared" si="13"/>
        <v/>
      </c>
      <c r="E51" s="37"/>
      <c r="F51" s="38"/>
      <c r="G51" s="38" t="str">
        <f t="shared" si="14"/>
        <v/>
      </c>
      <c r="H51" s="37"/>
      <c r="I51" s="36"/>
      <c r="J51" s="36"/>
      <c r="K51" s="3"/>
      <c r="L51" s="3"/>
      <c r="M51" s="39" t="str">
        <f t="shared" si="15"/>
        <v/>
      </c>
      <c r="N51" s="36"/>
      <c r="O51" s="36"/>
      <c r="P51" s="112"/>
      <c r="Q51" s="36"/>
      <c r="R51" s="291" t="str">
        <f t="shared" si="12"/>
        <v/>
      </c>
    </row>
    <row r="52" spans="1:18" x14ac:dyDescent="0.3">
      <c r="A52" s="31"/>
      <c r="B52" s="579"/>
      <c r="C52" s="36"/>
      <c r="D52" s="36" t="str">
        <f t="shared" si="13"/>
        <v/>
      </c>
      <c r="E52" s="37"/>
      <c r="F52" s="38"/>
      <c r="G52" s="38" t="str">
        <f t="shared" si="14"/>
        <v/>
      </c>
      <c r="H52" s="37"/>
      <c r="I52" s="36"/>
      <c r="J52" s="36"/>
      <c r="K52" s="3"/>
      <c r="L52" s="3"/>
      <c r="M52" s="39" t="str">
        <f t="shared" si="15"/>
        <v/>
      </c>
      <c r="N52" s="36"/>
      <c r="O52" s="36"/>
      <c r="P52" s="112"/>
      <c r="Q52" s="36"/>
      <c r="R52" s="291" t="str">
        <f t="shared" si="12"/>
        <v/>
      </c>
    </row>
    <row r="53" spans="1:18" x14ac:dyDescent="0.3">
      <c r="A53" s="31"/>
      <c r="B53" s="580"/>
      <c r="C53" s="36"/>
      <c r="D53" s="36" t="str">
        <f t="shared" si="13"/>
        <v/>
      </c>
      <c r="E53" s="37"/>
      <c r="F53" s="38"/>
      <c r="G53" s="38" t="str">
        <f t="shared" si="14"/>
        <v/>
      </c>
      <c r="H53" s="37"/>
      <c r="I53" s="36"/>
      <c r="J53" s="36"/>
      <c r="K53" s="3"/>
      <c r="L53" s="3"/>
      <c r="M53" s="39" t="str">
        <f t="shared" si="15"/>
        <v/>
      </c>
      <c r="N53" s="36"/>
      <c r="O53" s="36"/>
      <c r="P53" s="112"/>
      <c r="Q53" s="36"/>
      <c r="R53" s="291" t="str">
        <f t="shared" si="12"/>
        <v/>
      </c>
    </row>
    <row r="54" spans="1:18" x14ac:dyDescent="0.3">
      <c r="A54" s="31"/>
      <c r="B54" s="71" t="s">
        <v>12</v>
      </c>
      <c r="C54" s="3"/>
      <c r="D54" s="32">
        <f>SUM(D55:D64)</f>
        <v>0</v>
      </c>
      <c r="E54" s="33" t="e">
        <f>D54/C54</f>
        <v>#DIV/0!</v>
      </c>
      <c r="F54" s="72"/>
      <c r="G54" s="34">
        <f>SUM(G55:G64)</f>
        <v>0</v>
      </c>
      <c r="H54" s="33" t="e">
        <f>G54/F54</f>
        <v>#DIV/0!</v>
      </c>
      <c r="I54" s="32">
        <f ca="1">C54*$C$5</f>
        <v>0</v>
      </c>
      <c r="J54" s="32">
        <f>F54*$C$4</f>
        <v>0</v>
      </c>
      <c r="K54" s="32"/>
      <c r="L54" s="32"/>
      <c r="M54" s="35"/>
      <c r="N54" s="32">
        <f ca="1">(MAX(I54:J54))</f>
        <v>0</v>
      </c>
      <c r="O54" s="32">
        <f ca="1">ROUNDDOWN(N54/$P$2,0)</f>
        <v>0</v>
      </c>
      <c r="P54" s="34">
        <f>COUNTA(L55:L64)</f>
        <v>0</v>
      </c>
      <c r="Q54" s="3"/>
      <c r="R54" s="290" t="str">
        <f t="shared" si="12"/>
        <v/>
      </c>
    </row>
    <row r="55" spans="1:18" x14ac:dyDescent="0.3">
      <c r="A55" s="31"/>
      <c r="B55" s="578" t="s">
        <v>13</v>
      </c>
      <c r="C55" s="36"/>
      <c r="D55" s="36" t="str">
        <f t="shared" ref="D55:D64" si="16">IF(M55="","",$E$4/$M$680*M55)</f>
        <v/>
      </c>
      <c r="E55" s="37"/>
      <c r="F55" s="38"/>
      <c r="G55" s="38" t="str">
        <f t="shared" ref="G55:G64" si="17">IF(M55="","",$E$5/$M$680*M55)</f>
        <v/>
      </c>
      <c r="H55" s="37"/>
      <c r="I55" s="36"/>
      <c r="J55" s="36"/>
      <c r="K55" s="3"/>
      <c r="L55" s="3"/>
      <c r="M55" s="39" t="str">
        <f t="shared" ref="M55:M64" si="18">IF(ISBLANK(L55),"",IF($Q$54="y",0,AirflowAdj*42.654*EXP(-0.021*L55)))</f>
        <v/>
      </c>
      <c r="N55" s="36"/>
      <c r="O55" s="36"/>
      <c r="P55" s="112"/>
      <c r="Q55" s="36"/>
      <c r="R55" s="291" t="str">
        <f t="shared" si="12"/>
        <v/>
      </c>
    </row>
    <row r="56" spans="1:18" x14ac:dyDescent="0.3">
      <c r="A56" s="31"/>
      <c r="B56" s="579"/>
      <c r="C56" s="36"/>
      <c r="D56" s="36" t="str">
        <f t="shared" si="16"/>
        <v/>
      </c>
      <c r="E56" s="37"/>
      <c r="F56" s="38"/>
      <c r="G56" s="38" t="str">
        <f t="shared" si="17"/>
        <v/>
      </c>
      <c r="H56" s="37"/>
      <c r="I56" s="36"/>
      <c r="J56" s="36"/>
      <c r="K56" s="3"/>
      <c r="L56" s="3"/>
      <c r="M56" s="39" t="str">
        <f t="shared" si="18"/>
        <v/>
      </c>
      <c r="N56" s="36"/>
      <c r="O56" s="36"/>
      <c r="P56" s="112"/>
      <c r="Q56" s="36"/>
      <c r="R56" s="291" t="str">
        <f t="shared" si="12"/>
        <v/>
      </c>
    </row>
    <row r="57" spans="1:18" x14ac:dyDescent="0.3">
      <c r="A57" s="31"/>
      <c r="B57" s="579"/>
      <c r="C57" s="36"/>
      <c r="D57" s="36" t="str">
        <f t="shared" si="16"/>
        <v/>
      </c>
      <c r="E57" s="37"/>
      <c r="F57" s="38"/>
      <c r="G57" s="38" t="str">
        <f t="shared" si="17"/>
        <v/>
      </c>
      <c r="H57" s="37"/>
      <c r="I57" s="36"/>
      <c r="J57" s="36"/>
      <c r="K57" s="3"/>
      <c r="L57" s="3"/>
      <c r="M57" s="39" t="str">
        <f t="shared" si="18"/>
        <v/>
      </c>
      <c r="N57" s="36"/>
      <c r="O57" s="36"/>
      <c r="P57" s="112"/>
      <c r="Q57" s="36"/>
      <c r="R57" s="291" t="str">
        <f t="shared" si="12"/>
        <v/>
      </c>
    </row>
    <row r="58" spans="1:18" x14ac:dyDescent="0.3">
      <c r="A58" s="31"/>
      <c r="B58" s="579"/>
      <c r="C58" s="36"/>
      <c r="D58" s="36" t="str">
        <f t="shared" si="16"/>
        <v/>
      </c>
      <c r="E58" s="37"/>
      <c r="F58" s="38"/>
      <c r="G58" s="38" t="str">
        <f t="shared" si="17"/>
        <v/>
      </c>
      <c r="H58" s="37"/>
      <c r="I58" s="36"/>
      <c r="J58" s="36"/>
      <c r="K58" s="3"/>
      <c r="L58" s="3"/>
      <c r="M58" s="39" t="str">
        <f t="shared" si="18"/>
        <v/>
      </c>
      <c r="N58" s="36"/>
      <c r="O58" s="36"/>
      <c r="P58" s="112"/>
      <c r="Q58" s="36"/>
      <c r="R58" s="291" t="str">
        <f t="shared" si="12"/>
        <v/>
      </c>
    </row>
    <row r="59" spans="1:18" x14ac:dyDescent="0.3">
      <c r="A59" s="31"/>
      <c r="B59" s="579"/>
      <c r="C59" s="36"/>
      <c r="D59" s="36" t="str">
        <f t="shared" si="16"/>
        <v/>
      </c>
      <c r="E59" s="37"/>
      <c r="F59" s="38"/>
      <c r="G59" s="38" t="str">
        <f t="shared" si="17"/>
        <v/>
      </c>
      <c r="H59" s="37"/>
      <c r="I59" s="36"/>
      <c r="J59" s="36"/>
      <c r="K59" s="3"/>
      <c r="L59" s="3"/>
      <c r="M59" s="39" t="str">
        <f t="shared" si="18"/>
        <v/>
      </c>
      <c r="N59" s="36"/>
      <c r="O59" s="36"/>
      <c r="P59" s="112"/>
      <c r="Q59" s="36"/>
      <c r="R59" s="291" t="str">
        <f t="shared" si="12"/>
        <v/>
      </c>
    </row>
    <row r="60" spans="1:18" x14ac:dyDescent="0.3">
      <c r="A60" s="31"/>
      <c r="B60" s="579"/>
      <c r="C60" s="36"/>
      <c r="D60" s="36" t="str">
        <f t="shared" si="16"/>
        <v/>
      </c>
      <c r="E60" s="37"/>
      <c r="F60" s="38"/>
      <c r="G60" s="38" t="str">
        <f t="shared" si="17"/>
        <v/>
      </c>
      <c r="H60" s="37"/>
      <c r="I60" s="36"/>
      <c r="J60" s="36"/>
      <c r="K60" s="3"/>
      <c r="L60" s="3"/>
      <c r="M60" s="39" t="str">
        <f t="shared" si="18"/>
        <v/>
      </c>
      <c r="N60" s="36"/>
      <c r="O60" s="36"/>
      <c r="P60" s="112"/>
      <c r="Q60" s="36"/>
      <c r="R60" s="291" t="str">
        <f t="shared" si="12"/>
        <v/>
      </c>
    </row>
    <row r="61" spans="1:18" x14ac:dyDescent="0.3">
      <c r="A61" s="31"/>
      <c r="B61" s="579"/>
      <c r="C61" s="36"/>
      <c r="D61" s="36" t="str">
        <f t="shared" si="16"/>
        <v/>
      </c>
      <c r="E61" s="37"/>
      <c r="F61" s="38"/>
      <c r="G61" s="38" t="str">
        <f t="shared" si="17"/>
        <v/>
      </c>
      <c r="H61" s="37"/>
      <c r="I61" s="36"/>
      <c r="J61" s="36"/>
      <c r="K61" s="3"/>
      <c r="L61" s="3"/>
      <c r="M61" s="39" t="str">
        <f t="shared" si="18"/>
        <v/>
      </c>
      <c r="N61" s="36"/>
      <c r="O61" s="36"/>
      <c r="P61" s="112"/>
      <c r="Q61" s="36"/>
      <c r="R61" s="291" t="str">
        <f t="shared" si="12"/>
        <v/>
      </c>
    </row>
    <row r="62" spans="1:18" x14ac:dyDescent="0.3">
      <c r="A62" s="31"/>
      <c r="B62" s="579"/>
      <c r="C62" s="36"/>
      <c r="D62" s="36" t="str">
        <f t="shared" si="16"/>
        <v/>
      </c>
      <c r="E62" s="37"/>
      <c r="F62" s="38"/>
      <c r="G62" s="38" t="str">
        <f t="shared" si="17"/>
        <v/>
      </c>
      <c r="H62" s="37"/>
      <c r="I62" s="36"/>
      <c r="J62" s="36"/>
      <c r="K62" s="3"/>
      <c r="L62" s="3"/>
      <c r="M62" s="39" t="str">
        <f t="shared" si="18"/>
        <v/>
      </c>
      <c r="N62" s="36"/>
      <c r="O62" s="36"/>
      <c r="P62" s="112"/>
      <c r="Q62" s="36"/>
      <c r="R62" s="291" t="str">
        <f t="shared" si="12"/>
        <v/>
      </c>
    </row>
    <row r="63" spans="1:18" x14ac:dyDescent="0.3">
      <c r="A63" s="31"/>
      <c r="B63" s="579"/>
      <c r="C63" s="36"/>
      <c r="D63" s="36" t="str">
        <f t="shared" si="16"/>
        <v/>
      </c>
      <c r="E63" s="37"/>
      <c r="F63" s="38"/>
      <c r="G63" s="38" t="str">
        <f t="shared" si="17"/>
        <v/>
      </c>
      <c r="H63" s="37"/>
      <c r="I63" s="36"/>
      <c r="J63" s="36"/>
      <c r="K63" s="3"/>
      <c r="L63" s="3"/>
      <c r="M63" s="39" t="str">
        <f t="shared" si="18"/>
        <v/>
      </c>
      <c r="N63" s="36"/>
      <c r="O63" s="36"/>
      <c r="P63" s="112"/>
      <c r="Q63" s="36"/>
      <c r="R63" s="291" t="str">
        <f t="shared" si="12"/>
        <v/>
      </c>
    </row>
    <row r="64" spans="1:18" x14ac:dyDescent="0.3">
      <c r="A64" s="31"/>
      <c r="B64" s="580"/>
      <c r="C64" s="36"/>
      <c r="D64" s="36" t="str">
        <f t="shared" si="16"/>
        <v/>
      </c>
      <c r="E64" s="37"/>
      <c r="F64" s="38"/>
      <c r="G64" s="38" t="str">
        <f t="shared" si="17"/>
        <v/>
      </c>
      <c r="H64" s="37"/>
      <c r="I64" s="36"/>
      <c r="J64" s="36"/>
      <c r="K64" s="3"/>
      <c r="L64" s="3"/>
      <c r="M64" s="39" t="str">
        <f t="shared" si="18"/>
        <v/>
      </c>
      <c r="N64" s="36"/>
      <c r="O64" s="36"/>
      <c r="P64" s="112"/>
      <c r="Q64" s="36"/>
      <c r="R64" s="291" t="str">
        <f t="shared" si="12"/>
        <v/>
      </c>
    </row>
    <row r="65" spans="1:18" x14ac:dyDescent="0.3">
      <c r="A65" s="31"/>
      <c r="B65" s="71" t="s">
        <v>12</v>
      </c>
      <c r="C65" s="3"/>
      <c r="D65" s="32">
        <f>SUM(D66:D75)</f>
        <v>0</v>
      </c>
      <c r="E65" s="33" t="e">
        <f>D65/C65</f>
        <v>#DIV/0!</v>
      </c>
      <c r="F65" s="72"/>
      <c r="G65" s="34">
        <f>SUM(G66:G75)</f>
        <v>0</v>
      </c>
      <c r="H65" s="33" t="e">
        <f>G65/F65</f>
        <v>#DIV/0!</v>
      </c>
      <c r="I65" s="32">
        <f ca="1">C65*$C$5</f>
        <v>0</v>
      </c>
      <c r="J65" s="32">
        <f>F65*$C$4</f>
        <v>0</v>
      </c>
      <c r="K65" s="32"/>
      <c r="L65" s="32"/>
      <c r="M65" s="35"/>
      <c r="N65" s="32">
        <f ca="1">(MAX(I65:J65))</f>
        <v>0</v>
      </c>
      <c r="O65" s="32">
        <f ca="1">ROUNDDOWN(N65/$P$2,0)</f>
        <v>0</v>
      </c>
      <c r="P65" s="34">
        <f>COUNTA(L66:L75)</f>
        <v>0</v>
      </c>
      <c r="Q65" s="3"/>
      <c r="R65" s="290" t="str">
        <f t="shared" si="12"/>
        <v/>
      </c>
    </row>
    <row r="66" spans="1:18" x14ac:dyDescent="0.3">
      <c r="A66" s="31"/>
      <c r="B66" s="578" t="s">
        <v>13</v>
      </c>
      <c r="C66" s="36"/>
      <c r="D66" s="36" t="str">
        <f t="shared" ref="D66:D75" si="19">IF(M66="","",$E$4/$M$680*M66)</f>
        <v/>
      </c>
      <c r="E66" s="37"/>
      <c r="F66" s="38"/>
      <c r="G66" s="38" t="str">
        <f t="shared" ref="G66:G75" si="20">IF(M66="","",$E$5/$M$680*M66)</f>
        <v/>
      </c>
      <c r="H66" s="37"/>
      <c r="I66" s="36"/>
      <c r="J66" s="36"/>
      <c r="K66" s="3"/>
      <c r="L66" s="3"/>
      <c r="M66" s="39" t="str">
        <f t="shared" ref="M66:M75" si="21">IF(ISBLANK(L66),"",IF($Q$65="y",0,AirflowAdj*42.654*EXP(-0.021*L66)))</f>
        <v/>
      </c>
      <c r="N66" s="36"/>
      <c r="O66" s="36"/>
      <c r="P66" s="112"/>
      <c r="Q66" s="36"/>
      <c r="R66" s="291" t="str">
        <f t="shared" si="12"/>
        <v/>
      </c>
    </row>
    <row r="67" spans="1:18" x14ac:dyDescent="0.3">
      <c r="A67" s="31"/>
      <c r="B67" s="579"/>
      <c r="C67" s="36"/>
      <c r="D67" s="36" t="str">
        <f t="shared" si="19"/>
        <v/>
      </c>
      <c r="E67" s="37"/>
      <c r="F67" s="38"/>
      <c r="G67" s="38" t="str">
        <f t="shared" si="20"/>
        <v/>
      </c>
      <c r="H67" s="37"/>
      <c r="I67" s="36"/>
      <c r="J67" s="36"/>
      <c r="K67" s="3"/>
      <c r="L67" s="3"/>
      <c r="M67" s="39" t="str">
        <f t="shared" si="21"/>
        <v/>
      </c>
      <c r="N67" s="36"/>
      <c r="O67" s="36"/>
      <c r="P67" s="112"/>
      <c r="Q67" s="36"/>
      <c r="R67" s="291" t="str">
        <f t="shared" si="12"/>
        <v/>
      </c>
    </row>
    <row r="68" spans="1:18" x14ac:dyDescent="0.3">
      <c r="A68" s="31"/>
      <c r="B68" s="579"/>
      <c r="C68" s="36"/>
      <c r="D68" s="36" t="str">
        <f t="shared" si="19"/>
        <v/>
      </c>
      <c r="E68" s="37"/>
      <c r="F68" s="38"/>
      <c r="G68" s="38" t="str">
        <f t="shared" si="20"/>
        <v/>
      </c>
      <c r="H68" s="37"/>
      <c r="I68" s="36"/>
      <c r="J68" s="36"/>
      <c r="K68" s="3"/>
      <c r="L68" s="3"/>
      <c r="M68" s="39" t="str">
        <f t="shared" si="21"/>
        <v/>
      </c>
      <c r="N68" s="36"/>
      <c r="O68" s="36"/>
      <c r="P68" s="112"/>
      <c r="Q68" s="36"/>
      <c r="R68" s="291" t="str">
        <f t="shared" si="12"/>
        <v/>
      </c>
    </row>
    <row r="69" spans="1:18" x14ac:dyDescent="0.3">
      <c r="A69" s="31"/>
      <c r="B69" s="579"/>
      <c r="C69" s="36"/>
      <c r="D69" s="36" t="str">
        <f t="shared" si="19"/>
        <v/>
      </c>
      <c r="E69" s="37"/>
      <c r="F69" s="38"/>
      <c r="G69" s="38" t="str">
        <f t="shared" si="20"/>
        <v/>
      </c>
      <c r="H69" s="37"/>
      <c r="I69" s="36"/>
      <c r="J69" s="36"/>
      <c r="K69" s="3"/>
      <c r="L69" s="3"/>
      <c r="M69" s="39" t="str">
        <f t="shared" si="21"/>
        <v/>
      </c>
      <c r="N69" s="36"/>
      <c r="O69" s="36"/>
      <c r="P69" s="112"/>
      <c r="Q69" s="36"/>
      <c r="R69" s="291" t="str">
        <f t="shared" si="12"/>
        <v/>
      </c>
    </row>
    <row r="70" spans="1:18" x14ac:dyDescent="0.3">
      <c r="A70" s="31"/>
      <c r="B70" s="579"/>
      <c r="C70" s="36"/>
      <c r="D70" s="36" t="str">
        <f t="shared" si="19"/>
        <v/>
      </c>
      <c r="E70" s="37"/>
      <c r="F70" s="38"/>
      <c r="G70" s="38" t="str">
        <f t="shared" si="20"/>
        <v/>
      </c>
      <c r="H70" s="37"/>
      <c r="I70" s="36"/>
      <c r="J70" s="36"/>
      <c r="K70" s="3"/>
      <c r="L70" s="3"/>
      <c r="M70" s="39" t="str">
        <f t="shared" si="21"/>
        <v/>
      </c>
      <c r="N70" s="36"/>
      <c r="O70" s="36"/>
      <c r="P70" s="112"/>
      <c r="Q70" s="36"/>
      <c r="R70" s="291" t="str">
        <f t="shared" si="12"/>
        <v/>
      </c>
    </row>
    <row r="71" spans="1:18" x14ac:dyDescent="0.3">
      <c r="A71" s="31"/>
      <c r="B71" s="579"/>
      <c r="C71" s="36"/>
      <c r="D71" s="36" t="str">
        <f t="shared" si="19"/>
        <v/>
      </c>
      <c r="E71" s="37"/>
      <c r="F71" s="38"/>
      <c r="G71" s="38" t="str">
        <f t="shared" si="20"/>
        <v/>
      </c>
      <c r="H71" s="37"/>
      <c r="I71" s="36"/>
      <c r="J71" s="36"/>
      <c r="K71" s="3"/>
      <c r="L71" s="3"/>
      <c r="M71" s="39" t="str">
        <f t="shared" si="21"/>
        <v/>
      </c>
      <c r="N71" s="36"/>
      <c r="O71" s="36"/>
      <c r="P71" s="112"/>
      <c r="Q71" s="36"/>
      <c r="R71" s="291" t="str">
        <f t="shared" si="12"/>
        <v/>
      </c>
    </row>
    <row r="72" spans="1:18" x14ac:dyDescent="0.3">
      <c r="A72" s="31"/>
      <c r="B72" s="579"/>
      <c r="C72" s="36"/>
      <c r="D72" s="36" t="str">
        <f t="shared" si="19"/>
        <v/>
      </c>
      <c r="E72" s="37"/>
      <c r="F72" s="38"/>
      <c r="G72" s="38" t="str">
        <f t="shared" si="20"/>
        <v/>
      </c>
      <c r="H72" s="37"/>
      <c r="I72" s="36"/>
      <c r="J72" s="36"/>
      <c r="K72" s="3"/>
      <c r="L72" s="3"/>
      <c r="M72" s="39" t="str">
        <f t="shared" si="21"/>
        <v/>
      </c>
      <c r="N72" s="36"/>
      <c r="O72" s="36"/>
      <c r="P72" s="112"/>
      <c r="Q72" s="36"/>
      <c r="R72" s="291" t="str">
        <f t="shared" si="12"/>
        <v/>
      </c>
    </row>
    <row r="73" spans="1:18" x14ac:dyDescent="0.3">
      <c r="A73" s="31"/>
      <c r="B73" s="579"/>
      <c r="C73" s="36"/>
      <c r="D73" s="36" t="str">
        <f t="shared" si="19"/>
        <v/>
      </c>
      <c r="E73" s="37"/>
      <c r="F73" s="38"/>
      <c r="G73" s="38" t="str">
        <f t="shared" si="20"/>
        <v/>
      </c>
      <c r="H73" s="37"/>
      <c r="I73" s="36"/>
      <c r="J73" s="36"/>
      <c r="K73" s="3"/>
      <c r="L73" s="3"/>
      <c r="M73" s="39" t="str">
        <f t="shared" si="21"/>
        <v/>
      </c>
      <c r="N73" s="36"/>
      <c r="O73" s="36"/>
      <c r="P73" s="112"/>
      <c r="Q73" s="36"/>
      <c r="R73" s="291" t="str">
        <f t="shared" si="12"/>
        <v/>
      </c>
    </row>
    <row r="74" spans="1:18" x14ac:dyDescent="0.3">
      <c r="A74" s="31"/>
      <c r="B74" s="579"/>
      <c r="C74" s="36"/>
      <c r="D74" s="36" t="str">
        <f t="shared" si="19"/>
        <v/>
      </c>
      <c r="E74" s="37"/>
      <c r="F74" s="38"/>
      <c r="G74" s="38" t="str">
        <f t="shared" si="20"/>
        <v/>
      </c>
      <c r="H74" s="37"/>
      <c r="I74" s="36"/>
      <c r="J74" s="36"/>
      <c r="K74" s="3"/>
      <c r="L74" s="3"/>
      <c r="M74" s="39" t="str">
        <f t="shared" si="21"/>
        <v/>
      </c>
      <c r="N74" s="36"/>
      <c r="O74" s="36"/>
      <c r="P74" s="112"/>
      <c r="Q74" s="36"/>
      <c r="R74" s="291" t="str">
        <f t="shared" si="12"/>
        <v/>
      </c>
    </row>
    <row r="75" spans="1:18" x14ac:dyDescent="0.3">
      <c r="A75" s="31"/>
      <c r="B75" s="580"/>
      <c r="C75" s="36"/>
      <c r="D75" s="36" t="str">
        <f t="shared" si="19"/>
        <v/>
      </c>
      <c r="E75" s="37"/>
      <c r="F75" s="38"/>
      <c r="G75" s="38" t="str">
        <f t="shared" si="20"/>
        <v/>
      </c>
      <c r="H75" s="37"/>
      <c r="I75" s="36"/>
      <c r="J75" s="36"/>
      <c r="K75" s="3"/>
      <c r="L75" s="3"/>
      <c r="M75" s="39" t="str">
        <f t="shared" si="21"/>
        <v/>
      </c>
      <c r="N75" s="36"/>
      <c r="O75" s="36"/>
      <c r="P75" s="112"/>
      <c r="Q75" s="36"/>
      <c r="R75" s="291" t="str">
        <f t="shared" si="12"/>
        <v/>
      </c>
    </row>
    <row r="76" spans="1:18" ht="15" customHeight="1" x14ac:dyDescent="0.3">
      <c r="A76" s="31"/>
      <c r="B76" s="71" t="s">
        <v>12</v>
      </c>
      <c r="C76" s="3"/>
      <c r="D76" s="32">
        <f>SUM(D77:D86)</f>
        <v>0</v>
      </c>
      <c r="E76" s="33" t="e">
        <f>D76/C76</f>
        <v>#DIV/0!</v>
      </c>
      <c r="F76" s="72"/>
      <c r="G76" s="34">
        <f>SUM(G77:G86)</f>
        <v>0</v>
      </c>
      <c r="H76" s="33" t="e">
        <f>G76/F76</f>
        <v>#DIV/0!</v>
      </c>
      <c r="I76" s="32">
        <f ca="1">C76*$C$5</f>
        <v>0</v>
      </c>
      <c r="J76" s="32">
        <f>F76*$C$4</f>
        <v>0</v>
      </c>
      <c r="K76" s="32"/>
      <c r="L76" s="32"/>
      <c r="M76" s="35"/>
      <c r="N76" s="32">
        <f ca="1">(MAX(I76:J76))</f>
        <v>0</v>
      </c>
      <c r="O76" s="32">
        <f ca="1">ROUNDDOWN(N76/$P$2,0)</f>
        <v>0</v>
      </c>
      <c r="P76" s="34">
        <f>COUNTA(L77:L86)</f>
        <v>0</v>
      </c>
      <c r="Q76" s="3"/>
      <c r="R76" s="290" t="str">
        <f t="shared" si="12"/>
        <v/>
      </c>
    </row>
    <row r="77" spans="1:18" x14ac:dyDescent="0.3">
      <c r="A77" s="31"/>
      <c r="B77" s="578" t="s">
        <v>13</v>
      </c>
      <c r="C77" s="36"/>
      <c r="D77" s="36" t="str">
        <f t="shared" ref="D77:D86" si="22">IF(M77="","",$E$4/$M$680*M77)</f>
        <v/>
      </c>
      <c r="E77" s="37"/>
      <c r="F77" s="38"/>
      <c r="G77" s="38" t="str">
        <f t="shared" ref="G77:G86" si="23">IF(M77="","",$E$5/$M$680*M77)</f>
        <v/>
      </c>
      <c r="H77" s="37"/>
      <c r="I77" s="36"/>
      <c r="J77" s="36"/>
      <c r="K77" s="3"/>
      <c r="L77" s="3"/>
      <c r="M77" s="39" t="str">
        <f t="shared" ref="M77:M86" si="24">IF(ISBLANK(L77),"",IF($Q$76="y",0,AirflowAdj*42.654*EXP(-0.021*L77)))</f>
        <v/>
      </c>
      <c r="N77" s="36"/>
      <c r="O77" s="36"/>
      <c r="P77" s="112"/>
      <c r="Q77" s="36"/>
      <c r="R77" s="291" t="str">
        <f t="shared" si="12"/>
        <v/>
      </c>
    </row>
    <row r="78" spans="1:18" x14ac:dyDescent="0.3">
      <c r="A78" s="31"/>
      <c r="B78" s="579"/>
      <c r="C78" s="36"/>
      <c r="D78" s="36" t="str">
        <f t="shared" si="22"/>
        <v/>
      </c>
      <c r="E78" s="37"/>
      <c r="F78" s="38"/>
      <c r="G78" s="38" t="str">
        <f t="shared" si="23"/>
        <v/>
      </c>
      <c r="H78" s="37"/>
      <c r="I78" s="36"/>
      <c r="J78" s="36"/>
      <c r="K78" s="3"/>
      <c r="L78" s="3"/>
      <c r="M78" s="39" t="str">
        <f t="shared" si="24"/>
        <v/>
      </c>
      <c r="N78" s="36"/>
      <c r="O78" s="36"/>
      <c r="P78" s="112"/>
      <c r="Q78" s="36"/>
      <c r="R78" s="291" t="str">
        <f t="shared" si="12"/>
        <v/>
      </c>
    </row>
    <row r="79" spans="1:18" x14ac:dyDescent="0.3">
      <c r="A79" s="31"/>
      <c r="B79" s="579"/>
      <c r="C79" s="36"/>
      <c r="D79" s="36" t="str">
        <f t="shared" si="22"/>
        <v/>
      </c>
      <c r="E79" s="37"/>
      <c r="F79" s="38"/>
      <c r="G79" s="38" t="str">
        <f t="shared" si="23"/>
        <v/>
      </c>
      <c r="H79" s="37"/>
      <c r="I79" s="36"/>
      <c r="J79" s="36"/>
      <c r="K79" s="3"/>
      <c r="L79" s="3"/>
      <c r="M79" s="39" t="str">
        <f t="shared" si="24"/>
        <v/>
      </c>
      <c r="N79" s="36"/>
      <c r="O79" s="36"/>
      <c r="P79" s="112"/>
      <c r="Q79" s="36"/>
      <c r="R79" s="291" t="str">
        <f t="shared" si="12"/>
        <v/>
      </c>
    </row>
    <row r="80" spans="1:18" x14ac:dyDescent="0.3">
      <c r="A80" s="31"/>
      <c r="B80" s="579"/>
      <c r="C80" s="36"/>
      <c r="D80" s="36" t="str">
        <f t="shared" si="22"/>
        <v/>
      </c>
      <c r="E80" s="37"/>
      <c r="F80" s="38"/>
      <c r="G80" s="38" t="str">
        <f t="shared" si="23"/>
        <v/>
      </c>
      <c r="H80" s="37"/>
      <c r="I80" s="36"/>
      <c r="J80" s="36"/>
      <c r="K80" s="3"/>
      <c r="L80" s="3"/>
      <c r="M80" s="39" t="str">
        <f t="shared" si="24"/>
        <v/>
      </c>
      <c r="N80" s="36"/>
      <c r="O80" s="36"/>
      <c r="P80" s="112"/>
      <c r="Q80" s="36"/>
      <c r="R80" s="291" t="str">
        <f t="shared" si="12"/>
        <v/>
      </c>
    </row>
    <row r="81" spans="1:18" x14ac:dyDescent="0.3">
      <c r="A81" s="31"/>
      <c r="B81" s="579"/>
      <c r="C81" s="36"/>
      <c r="D81" s="36" t="str">
        <f t="shared" si="22"/>
        <v/>
      </c>
      <c r="E81" s="37"/>
      <c r="F81" s="38"/>
      <c r="G81" s="38" t="str">
        <f t="shared" si="23"/>
        <v/>
      </c>
      <c r="H81" s="37"/>
      <c r="I81" s="36"/>
      <c r="J81" s="36"/>
      <c r="K81" s="3"/>
      <c r="L81" s="3"/>
      <c r="M81" s="39" t="str">
        <f t="shared" si="24"/>
        <v/>
      </c>
      <c r="N81" s="36"/>
      <c r="O81" s="36"/>
      <c r="P81" s="112"/>
      <c r="Q81" s="36"/>
      <c r="R81" s="291" t="str">
        <f t="shared" si="12"/>
        <v/>
      </c>
    </row>
    <row r="82" spans="1:18" x14ac:dyDescent="0.3">
      <c r="A82" s="31"/>
      <c r="B82" s="579"/>
      <c r="C82" s="36"/>
      <c r="D82" s="36" t="str">
        <f t="shared" si="22"/>
        <v/>
      </c>
      <c r="E82" s="37"/>
      <c r="F82" s="38"/>
      <c r="G82" s="38" t="str">
        <f t="shared" si="23"/>
        <v/>
      </c>
      <c r="H82" s="37"/>
      <c r="I82" s="36"/>
      <c r="J82" s="36"/>
      <c r="K82" s="3"/>
      <c r="L82" s="3"/>
      <c r="M82" s="39" t="str">
        <f t="shared" si="24"/>
        <v/>
      </c>
      <c r="N82" s="36"/>
      <c r="O82" s="36"/>
      <c r="P82" s="112"/>
      <c r="Q82" s="36"/>
      <c r="R82" s="291" t="str">
        <f t="shared" si="12"/>
        <v/>
      </c>
    </row>
    <row r="83" spans="1:18" x14ac:dyDescent="0.3">
      <c r="A83" s="31"/>
      <c r="B83" s="579"/>
      <c r="C83" s="36"/>
      <c r="D83" s="36" t="str">
        <f t="shared" si="22"/>
        <v/>
      </c>
      <c r="E83" s="37"/>
      <c r="F83" s="38"/>
      <c r="G83" s="38" t="str">
        <f t="shared" si="23"/>
        <v/>
      </c>
      <c r="H83" s="37"/>
      <c r="I83" s="36"/>
      <c r="J83" s="36"/>
      <c r="K83" s="3"/>
      <c r="L83" s="3"/>
      <c r="M83" s="39" t="str">
        <f t="shared" si="24"/>
        <v/>
      </c>
      <c r="N83" s="36"/>
      <c r="O83" s="36"/>
      <c r="P83" s="112"/>
      <c r="Q83" s="36"/>
      <c r="R83" s="291" t="str">
        <f t="shared" si="12"/>
        <v/>
      </c>
    </row>
    <row r="84" spans="1:18" x14ac:dyDescent="0.3">
      <c r="A84" s="31"/>
      <c r="B84" s="579"/>
      <c r="C84" s="36"/>
      <c r="D84" s="36" t="str">
        <f t="shared" si="22"/>
        <v/>
      </c>
      <c r="E84" s="37"/>
      <c r="F84" s="38"/>
      <c r="G84" s="38" t="str">
        <f t="shared" si="23"/>
        <v/>
      </c>
      <c r="H84" s="37"/>
      <c r="I84" s="36"/>
      <c r="J84" s="36"/>
      <c r="K84" s="3"/>
      <c r="L84" s="3"/>
      <c r="M84" s="39" t="str">
        <f t="shared" si="24"/>
        <v/>
      </c>
      <c r="N84" s="36"/>
      <c r="O84" s="36"/>
      <c r="P84" s="112"/>
      <c r="Q84" s="36"/>
      <c r="R84" s="291" t="str">
        <f t="shared" si="12"/>
        <v/>
      </c>
    </row>
    <row r="85" spans="1:18" x14ac:dyDescent="0.3">
      <c r="A85" s="31"/>
      <c r="B85" s="579"/>
      <c r="C85" s="36"/>
      <c r="D85" s="36" t="str">
        <f t="shared" si="22"/>
        <v/>
      </c>
      <c r="E85" s="37"/>
      <c r="F85" s="38"/>
      <c r="G85" s="38" t="str">
        <f t="shared" si="23"/>
        <v/>
      </c>
      <c r="H85" s="37"/>
      <c r="I85" s="36"/>
      <c r="J85" s="36"/>
      <c r="K85" s="3"/>
      <c r="L85" s="3"/>
      <c r="M85" s="39" t="str">
        <f t="shared" si="24"/>
        <v/>
      </c>
      <c r="N85" s="36"/>
      <c r="O85" s="36"/>
      <c r="P85" s="112"/>
      <c r="Q85" s="36"/>
      <c r="R85" s="291" t="str">
        <f t="shared" si="12"/>
        <v/>
      </c>
    </row>
    <row r="86" spans="1:18" x14ac:dyDescent="0.3">
      <c r="A86" s="31"/>
      <c r="B86" s="580"/>
      <c r="C86" s="36"/>
      <c r="D86" s="36" t="str">
        <f t="shared" si="22"/>
        <v/>
      </c>
      <c r="E86" s="37"/>
      <c r="F86" s="38"/>
      <c r="G86" s="38" t="str">
        <f t="shared" si="23"/>
        <v/>
      </c>
      <c r="H86" s="37"/>
      <c r="I86" s="36"/>
      <c r="J86" s="36"/>
      <c r="K86" s="3"/>
      <c r="L86" s="3"/>
      <c r="M86" s="39" t="str">
        <f t="shared" si="24"/>
        <v/>
      </c>
      <c r="N86" s="36"/>
      <c r="O86" s="36"/>
      <c r="P86" s="112"/>
      <c r="Q86" s="36"/>
      <c r="R86" s="291" t="str">
        <f t="shared" si="12"/>
        <v/>
      </c>
    </row>
    <row r="87" spans="1:18" ht="15" customHeight="1" x14ac:dyDescent="0.3">
      <c r="A87" s="31"/>
      <c r="B87" s="71" t="s">
        <v>12</v>
      </c>
      <c r="C87" s="3"/>
      <c r="D87" s="32">
        <f>SUM(D88:D97)</f>
        <v>0</v>
      </c>
      <c r="E87" s="33" t="e">
        <f>D87/C87</f>
        <v>#DIV/0!</v>
      </c>
      <c r="F87" s="72"/>
      <c r="G87" s="34">
        <f>SUM(G88:G97)</f>
        <v>0</v>
      </c>
      <c r="H87" s="33" t="e">
        <f>G87/F87</f>
        <v>#DIV/0!</v>
      </c>
      <c r="I87" s="32">
        <f ca="1">C87*$C$5</f>
        <v>0</v>
      </c>
      <c r="J87" s="32">
        <f>F87*$C$4</f>
        <v>0</v>
      </c>
      <c r="K87" s="32"/>
      <c r="L87" s="220"/>
      <c r="M87" s="35"/>
      <c r="N87" s="32">
        <f ca="1">(MAX(I87:J87))</f>
        <v>0</v>
      </c>
      <c r="O87" s="32">
        <f ca="1">ROUNDDOWN(N87/$P$2,0)</f>
        <v>0</v>
      </c>
      <c r="P87" s="34">
        <f>COUNTA(L88:L97)</f>
        <v>0</v>
      </c>
      <c r="Q87" s="3"/>
      <c r="R87" s="290" t="str">
        <f t="shared" si="12"/>
        <v/>
      </c>
    </row>
    <row r="88" spans="1:18" x14ac:dyDescent="0.3">
      <c r="A88" s="31"/>
      <c r="B88" s="578" t="s">
        <v>13</v>
      </c>
      <c r="C88" s="36"/>
      <c r="D88" s="36" t="str">
        <f t="shared" ref="D88:D97" si="25">IF(M88="","",$E$4/$M$680*M88)</f>
        <v/>
      </c>
      <c r="E88" s="37"/>
      <c r="F88" s="38"/>
      <c r="G88" s="38" t="str">
        <f t="shared" ref="G88:G97" si="26">IF(M88="","",$E$5/$M$680*M88)</f>
        <v/>
      </c>
      <c r="H88" s="37"/>
      <c r="I88" s="36"/>
      <c r="J88" s="36"/>
      <c r="K88" s="3"/>
      <c r="L88" s="3"/>
      <c r="M88" s="39" t="str">
        <f t="shared" ref="M88:M97" si="27">IF(ISBLANK(L88),"",IF($Q$87="y",0,AirflowAdj*42.654*EXP(-0.021*L88)))</f>
        <v/>
      </c>
      <c r="N88" s="36"/>
      <c r="O88" s="36"/>
      <c r="P88" s="112"/>
      <c r="Q88" s="36"/>
      <c r="R88" s="291" t="str">
        <f t="shared" si="12"/>
        <v/>
      </c>
    </row>
    <row r="89" spans="1:18" x14ac:dyDescent="0.3">
      <c r="A89" s="31"/>
      <c r="B89" s="579"/>
      <c r="C89" s="36"/>
      <c r="D89" s="36" t="str">
        <f t="shared" si="25"/>
        <v/>
      </c>
      <c r="E89" s="37"/>
      <c r="F89" s="38"/>
      <c r="G89" s="38" t="str">
        <f t="shared" si="26"/>
        <v/>
      </c>
      <c r="H89" s="37"/>
      <c r="I89" s="36"/>
      <c r="J89" s="36"/>
      <c r="K89" s="3"/>
      <c r="L89" s="3"/>
      <c r="M89" s="39" t="str">
        <f t="shared" si="27"/>
        <v/>
      </c>
      <c r="N89" s="36"/>
      <c r="O89" s="36"/>
      <c r="P89" s="112"/>
      <c r="Q89" s="36"/>
      <c r="R89" s="291" t="str">
        <f t="shared" si="12"/>
        <v/>
      </c>
    </row>
    <row r="90" spans="1:18" x14ac:dyDescent="0.3">
      <c r="A90" s="31"/>
      <c r="B90" s="579"/>
      <c r="C90" s="36"/>
      <c r="D90" s="36" t="str">
        <f t="shared" si="25"/>
        <v/>
      </c>
      <c r="E90" s="37"/>
      <c r="F90" s="38"/>
      <c r="G90" s="38" t="str">
        <f t="shared" si="26"/>
        <v/>
      </c>
      <c r="H90" s="37"/>
      <c r="I90" s="36"/>
      <c r="J90" s="36"/>
      <c r="K90" s="3"/>
      <c r="L90" s="3"/>
      <c r="M90" s="39" t="str">
        <f t="shared" si="27"/>
        <v/>
      </c>
      <c r="N90" s="36"/>
      <c r="O90" s="36"/>
      <c r="P90" s="112"/>
      <c r="Q90" s="36"/>
      <c r="R90" s="291" t="str">
        <f t="shared" si="12"/>
        <v/>
      </c>
    </row>
    <row r="91" spans="1:18" x14ac:dyDescent="0.3">
      <c r="A91" s="31"/>
      <c r="B91" s="579"/>
      <c r="C91" s="36"/>
      <c r="D91" s="36" t="str">
        <f t="shared" si="25"/>
        <v/>
      </c>
      <c r="E91" s="37"/>
      <c r="F91" s="38"/>
      <c r="G91" s="38" t="str">
        <f t="shared" si="26"/>
        <v/>
      </c>
      <c r="H91" s="37"/>
      <c r="I91" s="36"/>
      <c r="J91" s="36"/>
      <c r="K91" s="3"/>
      <c r="L91" s="3"/>
      <c r="M91" s="39" t="str">
        <f t="shared" si="27"/>
        <v/>
      </c>
      <c r="N91" s="36"/>
      <c r="O91" s="36"/>
      <c r="P91" s="112"/>
      <c r="Q91" s="36"/>
      <c r="R91" s="291" t="str">
        <f t="shared" si="12"/>
        <v/>
      </c>
    </row>
    <row r="92" spans="1:18" x14ac:dyDescent="0.3">
      <c r="A92" s="31"/>
      <c r="B92" s="579"/>
      <c r="C92" s="36"/>
      <c r="D92" s="36" t="str">
        <f t="shared" si="25"/>
        <v/>
      </c>
      <c r="E92" s="37"/>
      <c r="F92" s="38"/>
      <c r="G92" s="38" t="str">
        <f t="shared" si="26"/>
        <v/>
      </c>
      <c r="H92" s="37"/>
      <c r="I92" s="36"/>
      <c r="J92" s="36"/>
      <c r="K92" s="3"/>
      <c r="L92" s="3"/>
      <c r="M92" s="39" t="str">
        <f t="shared" si="27"/>
        <v/>
      </c>
      <c r="N92" s="36"/>
      <c r="O92" s="36"/>
      <c r="P92" s="112"/>
      <c r="Q92" s="36"/>
      <c r="R92" s="291" t="str">
        <f t="shared" si="12"/>
        <v/>
      </c>
    </row>
    <row r="93" spans="1:18" x14ac:dyDescent="0.3">
      <c r="A93" s="31"/>
      <c r="B93" s="579"/>
      <c r="C93" s="36"/>
      <c r="D93" s="36" t="str">
        <f t="shared" si="25"/>
        <v/>
      </c>
      <c r="E93" s="37"/>
      <c r="F93" s="38"/>
      <c r="G93" s="38" t="str">
        <f t="shared" si="26"/>
        <v/>
      </c>
      <c r="H93" s="37"/>
      <c r="I93" s="36"/>
      <c r="J93" s="36"/>
      <c r="K93" s="3"/>
      <c r="L93" s="3"/>
      <c r="M93" s="39" t="str">
        <f t="shared" si="27"/>
        <v/>
      </c>
      <c r="N93" s="36"/>
      <c r="O93" s="36"/>
      <c r="P93" s="112"/>
      <c r="Q93" s="36"/>
      <c r="R93" s="291" t="str">
        <f t="shared" si="12"/>
        <v/>
      </c>
    </row>
    <row r="94" spans="1:18" x14ac:dyDescent="0.3">
      <c r="A94" s="31"/>
      <c r="B94" s="579"/>
      <c r="C94" s="36"/>
      <c r="D94" s="36" t="str">
        <f t="shared" si="25"/>
        <v/>
      </c>
      <c r="E94" s="37"/>
      <c r="F94" s="38"/>
      <c r="G94" s="38" t="str">
        <f t="shared" si="26"/>
        <v/>
      </c>
      <c r="H94" s="37"/>
      <c r="I94" s="36"/>
      <c r="J94" s="36"/>
      <c r="K94" s="3"/>
      <c r="L94" s="3"/>
      <c r="M94" s="39" t="str">
        <f t="shared" si="27"/>
        <v/>
      </c>
      <c r="N94" s="36"/>
      <c r="O94" s="36"/>
      <c r="P94" s="112"/>
      <c r="Q94" s="36"/>
      <c r="R94" s="291" t="str">
        <f t="shared" si="12"/>
        <v/>
      </c>
    </row>
    <row r="95" spans="1:18" x14ac:dyDescent="0.3">
      <c r="A95" s="31"/>
      <c r="B95" s="579"/>
      <c r="C95" s="36"/>
      <c r="D95" s="36" t="str">
        <f t="shared" si="25"/>
        <v/>
      </c>
      <c r="E95" s="37"/>
      <c r="F95" s="38"/>
      <c r="G95" s="38" t="str">
        <f t="shared" si="26"/>
        <v/>
      </c>
      <c r="H95" s="37"/>
      <c r="I95" s="36"/>
      <c r="J95" s="36"/>
      <c r="K95" s="3"/>
      <c r="L95" s="3"/>
      <c r="M95" s="39" t="str">
        <f t="shared" si="27"/>
        <v/>
      </c>
      <c r="N95" s="36"/>
      <c r="O95" s="36"/>
      <c r="P95" s="112"/>
      <c r="Q95" s="36"/>
      <c r="R95" s="291" t="str">
        <f t="shared" si="12"/>
        <v/>
      </c>
    </row>
    <row r="96" spans="1:18" x14ac:dyDescent="0.3">
      <c r="A96" s="31"/>
      <c r="B96" s="579"/>
      <c r="C96" s="36"/>
      <c r="D96" s="36" t="str">
        <f t="shared" si="25"/>
        <v/>
      </c>
      <c r="E96" s="37"/>
      <c r="F96" s="38"/>
      <c r="G96" s="38" t="str">
        <f t="shared" si="26"/>
        <v/>
      </c>
      <c r="H96" s="37"/>
      <c r="I96" s="36"/>
      <c r="J96" s="36"/>
      <c r="K96" s="3"/>
      <c r="L96" s="3"/>
      <c r="M96" s="39" t="str">
        <f t="shared" si="27"/>
        <v/>
      </c>
      <c r="N96" s="36"/>
      <c r="O96" s="36"/>
      <c r="P96" s="112"/>
      <c r="Q96" s="36"/>
      <c r="R96" s="291" t="str">
        <f t="shared" si="12"/>
        <v/>
      </c>
    </row>
    <row r="97" spans="1:18" x14ac:dyDescent="0.3">
      <c r="A97" s="31"/>
      <c r="B97" s="580"/>
      <c r="C97" s="36"/>
      <c r="D97" s="36" t="str">
        <f t="shared" si="25"/>
        <v/>
      </c>
      <c r="E97" s="37"/>
      <c r="F97" s="38"/>
      <c r="G97" s="38" t="str">
        <f t="shared" si="26"/>
        <v/>
      </c>
      <c r="H97" s="37"/>
      <c r="I97" s="36"/>
      <c r="J97" s="36"/>
      <c r="K97" s="3"/>
      <c r="L97" s="3"/>
      <c r="M97" s="39" t="str">
        <f t="shared" si="27"/>
        <v/>
      </c>
      <c r="N97" s="36"/>
      <c r="O97" s="36"/>
      <c r="P97" s="112"/>
      <c r="Q97" s="36"/>
      <c r="R97" s="291" t="str">
        <f t="shared" ref="R97:R160" si="28">IF(K97=1,$C$683,IF(K97=2,$C$684,IF(K97=3,$C$685,IF(K97=4,$C$686,IF(K97=5,$C$687,IF(K97=6,$C$688,IF(K97=7,$C$689,IF(K97=8,$C$690,IF(K97=0,"","")))))))))</f>
        <v/>
      </c>
    </row>
    <row r="98" spans="1:18" ht="15" customHeight="1" x14ac:dyDescent="0.3">
      <c r="A98" s="31"/>
      <c r="B98" s="71" t="s">
        <v>12</v>
      </c>
      <c r="C98" s="3"/>
      <c r="D98" s="32">
        <f>SUM(D99:D108)</f>
        <v>0</v>
      </c>
      <c r="E98" s="33" t="e">
        <f>D98/C98</f>
        <v>#DIV/0!</v>
      </c>
      <c r="F98" s="72"/>
      <c r="G98" s="34">
        <f>SUM(G99:G108)</f>
        <v>0</v>
      </c>
      <c r="H98" s="33" t="e">
        <f>G98/F98</f>
        <v>#DIV/0!</v>
      </c>
      <c r="I98" s="32">
        <f ca="1">C98*$C$5</f>
        <v>0</v>
      </c>
      <c r="J98" s="32">
        <f>F98*$C$4</f>
        <v>0</v>
      </c>
      <c r="K98" s="32"/>
      <c r="L98" s="32"/>
      <c r="M98" s="35"/>
      <c r="N98" s="32">
        <f ca="1">(MAX(I98:J98))</f>
        <v>0</v>
      </c>
      <c r="O98" s="32">
        <f ca="1">ROUNDDOWN(N98/$P$2,0)</f>
        <v>0</v>
      </c>
      <c r="P98" s="34">
        <f>COUNTA(L99:L108)</f>
        <v>0</v>
      </c>
      <c r="Q98" s="3"/>
      <c r="R98" s="290" t="str">
        <f t="shared" si="28"/>
        <v/>
      </c>
    </row>
    <row r="99" spans="1:18" x14ac:dyDescent="0.3">
      <c r="A99" s="31"/>
      <c r="B99" s="578" t="s">
        <v>13</v>
      </c>
      <c r="C99" s="36"/>
      <c r="D99" s="36" t="str">
        <f t="shared" ref="D99:D108" si="29">IF(M99="","",$E$4/$M$680*M99)</f>
        <v/>
      </c>
      <c r="E99" s="37"/>
      <c r="F99" s="38"/>
      <c r="G99" s="38" t="str">
        <f t="shared" ref="G99:G108" si="30">IF(M99="","",$E$5/$M$680*M99)</f>
        <v/>
      </c>
      <c r="H99" s="37"/>
      <c r="I99" s="36"/>
      <c r="J99" s="36"/>
      <c r="K99" s="3"/>
      <c r="L99" s="3"/>
      <c r="M99" s="39" t="str">
        <f t="shared" ref="M99:M108" si="31">IF(ISBLANK(L99),"",IF($Q$98="y",0,AirflowAdj*42.654*EXP(-0.021*L99)))</f>
        <v/>
      </c>
      <c r="N99" s="36"/>
      <c r="O99" s="36"/>
      <c r="P99" s="112"/>
      <c r="Q99" s="36"/>
      <c r="R99" s="291" t="str">
        <f t="shared" si="28"/>
        <v/>
      </c>
    </row>
    <row r="100" spans="1:18" x14ac:dyDescent="0.3">
      <c r="A100" s="31"/>
      <c r="B100" s="579"/>
      <c r="C100" s="36"/>
      <c r="D100" s="36" t="str">
        <f t="shared" si="29"/>
        <v/>
      </c>
      <c r="E100" s="37"/>
      <c r="F100" s="38"/>
      <c r="G100" s="38" t="str">
        <f t="shared" si="30"/>
        <v/>
      </c>
      <c r="H100" s="37"/>
      <c r="I100" s="36"/>
      <c r="J100" s="36"/>
      <c r="K100" s="3"/>
      <c r="L100" s="3"/>
      <c r="M100" s="39" t="str">
        <f t="shared" si="31"/>
        <v/>
      </c>
      <c r="N100" s="36"/>
      <c r="O100" s="36"/>
      <c r="P100" s="112"/>
      <c r="Q100" s="36"/>
      <c r="R100" s="291" t="str">
        <f t="shared" si="28"/>
        <v/>
      </c>
    </row>
    <row r="101" spans="1:18" x14ac:dyDescent="0.3">
      <c r="A101" s="31"/>
      <c r="B101" s="579"/>
      <c r="C101" s="36"/>
      <c r="D101" s="36" t="str">
        <f t="shared" si="29"/>
        <v/>
      </c>
      <c r="E101" s="37"/>
      <c r="F101" s="38"/>
      <c r="G101" s="38" t="str">
        <f t="shared" si="30"/>
        <v/>
      </c>
      <c r="H101" s="37"/>
      <c r="I101" s="36"/>
      <c r="J101" s="36"/>
      <c r="K101" s="3"/>
      <c r="L101" s="3"/>
      <c r="M101" s="39" t="str">
        <f t="shared" si="31"/>
        <v/>
      </c>
      <c r="N101" s="36"/>
      <c r="O101" s="36"/>
      <c r="P101" s="112"/>
      <c r="Q101" s="36"/>
      <c r="R101" s="291" t="str">
        <f t="shared" si="28"/>
        <v/>
      </c>
    </row>
    <row r="102" spans="1:18" x14ac:dyDescent="0.3">
      <c r="A102" s="31"/>
      <c r="B102" s="579"/>
      <c r="C102" s="36"/>
      <c r="D102" s="36" t="str">
        <f t="shared" si="29"/>
        <v/>
      </c>
      <c r="E102" s="37"/>
      <c r="F102" s="38"/>
      <c r="G102" s="38" t="str">
        <f t="shared" si="30"/>
        <v/>
      </c>
      <c r="H102" s="37"/>
      <c r="I102" s="36"/>
      <c r="J102" s="36"/>
      <c r="K102" s="3"/>
      <c r="L102" s="3"/>
      <c r="M102" s="39" t="str">
        <f t="shared" si="31"/>
        <v/>
      </c>
      <c r="N102" s="36"/>
      <c r="O102" s="36"/>
      <c r="P102" s="112"/>
      <c r="Q102" s="36"/>
      <c r="R102" s="291" t="str">
        <f t="shared" si="28"/>
        <v/>
      </c>
    </row>
    <row r="103" spans="1:18" x14ac:dyDescent="0.3">
      <c r="A103" s="31"/>
      <c r="B103" s="579"/>
      <c r="C103" s="36"/>
      <c r="D103" s="36" t="str">
        <f t="shared" si="29"/>
        <v/>
      </c>
      <c r="E103" s="37"/>
      <c r="F103" s="38"/>
      <c r="G103" s="38" t="str">
        <f t="shared" si="30"/>
        <v/>
      </c>
      <c r="H103" s="37"/>
      <c r="I103" s="36"/>
      <c r="J103" s="36"/>
      <c r="K103" s="3"/>
      <c r="L103" s="3"/>
      <c r="M103" s="39" t="str">
        <f t="shared" si="31"/>
        <v/>
      </c>
      <c r="N103" s="36"/>
      <c r="O103" s="36"/>
      <c r="P103" s="112"/>
      <c r="Q103" s="36"/>
      <c r="R103" s="291" t="str">
        <f t="shared" si="28"/>
        <v/>
      </c>
    </row>
    <row r="104" spans="1:18" x14ac:dyDescent="0.3">
      <c r="A104" s="31"/>
      <c r="B104" s="579"/>
      <c r="C104" s="36"/>
      <c r="D104" s="36" t="str">
        <f t="shared" si="29"/>
        <v/>
      </c>
      <c r="E104" s="37"/>
      <c r="F104" s="38"/>
      <c r="G104" s="38" t="str">
        <f t="shared" si="30"/>
        <v/>
      </c>
      <c r="H104" s="37"/>
      <c r="I104" s="36"/>
      <c r="J104" s="36"/>
      <c r="K104" s="3"/>
      <c r="L104" s="3"/>
      <c r="M104" s="39" t="str">
        <f t="shared" si="31"/>
        <v/>
      </c>
      <c r="N104" s="36"/>
      <c r="O104" s="36"/>
      <c r="P104" s="112"/>
      <c r="Q104" s="36"/>
      <c r="R104" s="291" t="str">
        <f t="shared" si="28"/>
        <v/>
      </c>
    </row>
    <row r="105" spans="1:18" x14ac:dyDescent="0.3">
      <c r="A105" s="31"/>
      <c r="B105" s="579"/>
      <c r="C105" s="36"/>
      <c r="D105" s="36" t="str">
        <f t="shared" si="29"/>
        <v/>
      </c>
      <c r="E105" s="37"/>
      <c r="F105" s="38"/>
      <c r="G105" s="38" t="str">
        <f t="shared" si="30"/>
        <v/>
      </c>
      <c r="H105" s="37"/>
      <c r="I105" s="36"/>
      <c r="J105" s="36"/>
      <c r="K105" s="3"/>
      <c r="L105" s="3"/>
      <c r="M105" s="39" t="str">
        <f t="shared" si="31"/>
        <v/>
      </c>
      <c r="N105" s="36"/>
      <c r="O105" s="36"/>
      <c r="P105" s="112"/>
      <c r="Q105" s="36"/>
      <c r="R105" s="291" t="str">
        <f t="shared" si="28"/>
        <v/>
      </c>
    </row>
    <row r="106" spans="1:18" x14ac:dyDescent="0.3">
      <c r="A106" s="31"/>
      <c r="B106" s="579"/>
      <c r="C106" s="36"/>
      <c r="D106" s="36" t="str">
        <f t="shared" si="29"/>
        <v/>
      </c>
      <c r="E106" s="37"/>
      <c r="F106" s="38"/>
      <c r="G106" s="38" t="str">
        <f t="shared" si="30"/>
        <v/>
      </c>
      <c r="H106" s="37"/>
      <c r="I106" s="36"/>
      <c r="J106" s="36"/>
      <c r="K106" s="3"/>
      <c r="L106" s="3"/>
      <c r="M106" s="39" t="str">
        <f t="shared" si="31"/>
        <v/>
      </c>
      <c r="N106" s="36"/>
      <c r="O106" s="36"/>
      <c r="P106" s="112"/>
      <c r="Q106" s="36"/>
      <c r="R106" s="291" t="str">
        <f t="shared" si="28"/>
        <v/>
      </c>
    </row>
    <row r="107" spans="1:18" x14ac:dyDescent="0.3">
      <c r="A107" s="31"/>
      <c r="B107" s="579"/>
      <c r="C107" s="36"/>
      <c r="D107" s="36" t="str">
        <f t="shared" si="29"/>
        <v/>
      </c>
      <c r="E107" s="37"/>
      <c r="F107" s="38"/>
      <c r="G107" s="38" t="str">
        <f t="shared" si="30"/>
        <v/>
      </c>
      <c r="H107" s="37"/>
      <c r="I107" s="36"/>
      <c r="J107" s="36"/>
      <c r="K107" s="3"/>
      <c r="L107" s="3"/>
      <c r="M107" s="39" t="str">
        <f t="shared" si="31"/>
        <v/>
      </c>
      <c r="N107" s="36"/>
      <c r="O107" s="36"/>
      <c r="P107" s="112"/>
      <c r="Q107" s="36"/>
      <c r="R107" s="291" t="str">
        <f t="shared" si="28"/>
        <v/>
      </c>
    </row>
    <row r="108" spans="1:18" x14ac:dyDescent="0.3">
      <c r="A108" s="31"/>
      <c r="B108" s="580"/>
      <c r="C108" s="36"/>
      <c r="D108" s="36" t="str">
        <f t="shared" si="29"/>
        <v/>
      </c>
      <c r="E108" s="37"/>
      <c r="F108" s="38"/>
      <c r="G108" s="38" t="str">
        <f t="shared" si="30"/>
        <v/>
      </c>
      <c r="H108" s="37"/>
      <c r="I108" s="36"/>
      <c r="J108" s="36"/>
      <c r="K108" s="3"/>
      <c r="L108" s="3"/>
      <c r="M108" s="39" t="str">
        <f t="shared" si="31"/>
        <v/>
      </c>
      <c r="N108" s="36"/>
      <c r="O108" s="36"/>
      <c r="P108" s="112"/>
      <c r="Q108" s="36"/>
      <c r="R108" s="291" t="str">
        <f t="shared" si="28"/>
        <v/>
      </c>
    </row>
    <row r="109" spans="1:18" ht="15" customHeight="1" x14ac:dyDescent="0.3">
      <c r="A109" s="31"/>
      <c r="B109" s="71" t="s">
        <v>12</v>
      </c>
      <c r="C109" s="3"/>
      <c r="D109" s="32">
        <f>SUM(D110:D119)</f>
        <v>0</v>
      </c>
      <c r="E109" s="33" t="e">
        <f>D109/C109</f>
        <v>#DIV/0!</v>
      </c>
      <c r="F109" s="72"/>
      <c r="G109" s="34">
        <f>SUM(G110:G119)</f>
        <v>0</v>
      </c>
      <c r="H109" s="33" t="e">
        <f>G109/F109</f>
        <v>#DIV/0!</v>
      </c>
      <c r="I109" s="32">
        <f ca="1">C109*$C$5</f>
        <v>0</v>
      </c>
      <c r="J109" s="32">
        <f>F109*$C$4</f>
        <v>0</v>
      </c>
      <c r="K109" s="32"/>
      <c r="L109" s="32"/>
      <c r="M109" s="35"/>
      <c r="N109" s="32">
        <f ca="1">(MAX(I109:J109))</f>
        <v>0</v>
      </c>
      <c r="O109" s="32">
        <f ca="1">ROUNDDOWN(N109/$P$2,0)</f>
        <v>0</v>
      </c>
      <c r="P109" s="34">
        <f>COUNTA(L110:L119)</f>
        <v>0</v>
      </c>
      <c r="Q109" s="3"/>
      <c r="R109" s="290" t="str">
        <f t="shared" si="28"/>
        <v/>
      </c>
    </row>
    <row r="110" spans="1:18" x14ac:dyDescent="0.3">
      <c r="A110" s="31"/>
      <c r="B110" s="578" t="s">
        <v>13</v>
      </c>
      <c r="C110" s="36"/>
      <c r="D110" s="36" t="str">
        <f t="shared" ref="D110:D119" si="32">IF(M110="","",$E$4/$M$680*M110)</f>
        <v/>
      </c>
      <c r="E110" s="37"/>
      <c r="F110" s="38"/>
      <c r="G110" s="38" t="str">
        <f t="shared" ref="G110:G119" si="33">IF(M110="","",$E$5/$M$680*M110)</f>
        <v/>
      </c>
      <c r="H110" s="37"/>
      <c r="I110" s="36"/>
      <c r="J110" s="36"/>
      <c r="K110" s="3"/>
      <c r="L110" s="3"/>
      <c r="M110" s="39" t="str">
        <f t="shared" ref="M110:M119" si="34">IF(ISBLANK(L110),"",IF($Q$109="y",0,AirflowAdj*42.654*EXP(-0.021*L110)))</f>
        <v/>
      </c>
      <c r="N110" s="36"/>
      <c r="O110" s="36"/>
      <c r="P110" s="112"/>
      <c r="Q110" s="36"/>
      <c r="R110" s="291" t="str">
        <f t="shared" si="28"/>
        <v/>
      </c>
    </row>
    <row r="111" spans="1:18" x14ac:dyDescent="0.3">
      <c r="A111" s="31"/>
      <c r="B111" s="579"/>
      <c r="C111" s="36"/>
      <c r="D111" s="36" t="str">
        <f t="shared" si="32"/>
        <v/>
      </c>
      <c r="E111" s="37"/>
      <c r="F111" s="38"/>
      <c r="G111" s="38" t="str">
        <f t="shared" si="33"/>
        <v/>
      </c>
      <c r="H111" s="37"/>
      <c r="I111" s="36"/>
      <c r="J111" s="36"/>
      <c r="K111" s="3"/>
      <c r="L111" s="3"/>
      <c r="M111" s="39" t="str">
        <f t="shared" si="34"/>
        <v/>
      </c>
      <c r="N111" s="36"/>
      <c r="O111" s="36"/>
      <c r="P111" s="112"/>
      <c r="Q111" s="36"/>
      <c r="R111" s="291" t="str">
        <f t="shared" si="28"/>
        <v/>
      </c>
    </row>
    <row r="112" spans="1:18" x14ac:dyDescent="0.3">
      <c r="A112" s="31"/>
      <c r="B112" s="579"/>
      <c r="C112" s="36"/>
      <c r="D112" s="36" t="str">
        <f t="shared" si="32"/>
        <v/>
      </c>
      <c r="E112" s="37"/>
      <c r="F112" s="38"/>
      <c r="G112" s="38" t="str">
        <f t="shared" si="33"/>
        <v/>
      </c>
      <c r="H112" s="37"/>
      <c r="I112" s="36"/>
      <c r="J112" s="36"/>
      <c r="K112" s="3"/>
      <c r="L112" s="3"/>
      <c r="M112" s="39" t="str">
        <f t="shared" si="34"/>
        <v/>
      </c>
      <c r="N112" s="36"/>
      <c r="O112" s="36"/>
      <c r="P112" s="112"/>
      <c r="Q112" s="36"/>
      <c r="R112" s="291" t="str">
        <f t="shared" si="28"/>
        <v/>
      </c>
    </row>
    <row r="113" spans="1:18" x14ac:dyDescent="0.3">
      <c r="A113" s="31"/>
      <c r="B113" s="579"/>
      <c r="C113" s="36"/>
      <c r="D113" s="36" t="str">
        <f t="shared" si="32"/>
        <v/>
      </c>
      <c r="E113" s="37"/>
      <c r="F113" s="38"/>
      <c r="G113" s="38" t="str">
        <f t="shared" si="33"/>
        <v/>
      </c>
      <c r="H113" s="37"/>
      <c r="I113" s="36"/>
      <c r="J113" s="36"/>
      <c r="K113" s="3"/>
      <c r="L113" s="3"/>
      <c r="M113" s="39" t="str">
        <f t="shared" si="34"/>
        <v/>
      </c>
      <c r="N113" s="36"/>
      <c r="O113" s="36"/>
      <c r="P113" s="112"/>
      <c r="Q113" s="36"/>
      <c r="R113" s="291" t="str">
        <f t="shared" si="28"/>
        <v/>
      </c>
    </row>
    <row r="114" spans="1:18" x14ac:dyDescent="0.3">
      <c r="A114" s="31"/>
      <c r="B114" s="579"/>
      <c r="C114" s="36"/>
      <c r="D114" s="36" t="str">
        <f t="shared" si="32"/>
        <v/>
      </c>
      <c r="E114" s="37"/>
      <c r="F114" s="38"/>
      <c r="G114" s="38" t="str">
        <f t="shared" si="33"/>
        <v/>
      </c>
      <c r="H114" s="37"/>
      <c r="I114" s="36"/>
      <c r="J114" s="36"/>
      <c r="K114" s="3"/>
      <c r="L114" s="3"/>
      <c r="M114" s="39" t="str">
        <f t="shared" si="34"/>
        <v/>
      </c>
      <c r="N114" s="36"/>
      <c r="O114" s="36"/>
      <c r="P114" s="112"/>
      <c r="Q114" s="36"/>
      <c r="R114" s="291" t="str">
        <f t="shared" si="28"/>
        <v/>
      </c>
    </row>
    <row r="115" spans="1:18" x14ac:dyDescent="0.3">
      <c r="A115" s="31"/>
      <c r="B115" s="579"/>
      <c r="C115" s="36"/>
      <c r="D115" s="36" t="str">
        <f t="shared" si="32"/>
        <v/>
      </c>
      <c r="E115" s="37"/>
      <c r="F115" s="38"/>
      <c r="G115" s="38" t="str">
        <f t="shared" si="33"/>
        <v/>
      </c>
      <c r="H115" s="37"/>
      <c r="I115" s="36"/>
      <c r="J115" s="36"/>
      <c r="K115" s="3"/>
      <c r="L115" s="3"/>
      <c r="M115" s="39" t="str">
        <f t="shared" si="34"/>
        <v/>
      </c>
      <c r="N115" s="36"/>
      <c r="O115" s="36"/>
      <c r="P115" s="112"/>
      <c r="Q115" s="36"/>
      <c r="R115" s="291" t="str">
        <f t="shared" si="28"/>
        <v/>
      </c>
    </row>
    <row r="116" spans="1:18" x14ac:dyDescent="0.3">
      <c r="A116" s="31"/>
      <c r="B116" s="579"/>
      <c r="C116" s="36"/>
      <c r="D116" s="36" t="str">
        <f t="shared" si="32"/>
        <v/>
      </c>
      <c r="E116" s="37"/>
      <c r="F116" s="38"/>
      <c r="G116" s="38" t="str">
        <f t="shared" si="33"/>
        <v/>
      </c>
      <c r="H116" s="37"/>
      <c r="I116" s="36"/>
      <c r="J116" s="36"/>
      <c r="K116" s="3"/>
      <c r="L116" s="3"/>
      <c r="M116" s="39" t="str">
        <f t="shared" si="34"/>
        <v/>
      </c>
      <c r="N116" s="36"/>
      <c r="O116" s="36"/>
      <c r="P116" s="112"/>
      <c r="Q116" s="36"/>
      <c r="R116" s="291" t="str">
        <f t="shared" si="28"/>
        <v/>
      </c>
    </row>
    <row r="117" spans="1:18" x14ac:dyDescent="0.3">
      <c r="A117" s="31"/>
      <c r="B117" s="579"/>
      <c r="C117" s="36"/>
      <c r="D117" s="36" t="str">
        <f t="shared" si="32"/>
        <v/>
      </c>
      <c r="E117" s="37"/>
      <c r="F117" s="38"/>
      <c r="G117" s="38" t="str">
        <f t="shared" si="33"/>
        <v/>
      </c>
      <c r="H117" s="37"/>
      <c r="I117" s="36"/>
      <c r="J117" s="36"/>
      <c r="K117" s="3"/>
      <c r="L117" s="3"/>
      <c r="M117" s="39" t="str">
        <f t="shared" si="34"/>
        <v/>
      </c>
      <c r="N117" s="36"/>
      <c r="O117" s="36"/>
      <c r="P117" s="112"/>
      <c r="Q117" s="36"/>
      <c r="R117" s="291" t="str">
        <f t="shared" si="28"/>
        <v/>
      </c>
    </row>
    <row r="118" spans="1:18" x14ac:dyDescent="0.3">
      <c r="A118" s="31"/>
      <c r="B118" s="579"/>
      <c r="C118" s="36"/>
      <c r="D118" s="36" t="str">
        <f t="shared" si="32"/>
        <v/>
      </c>
      <c r="E118" s="37"/>
      <c r="F118" s="38"/>
      <c r="G118" s="38" t="str">
        <f t="shared" si="33"/>
        <v/>
      </c>
      <c r="H118" s="37"/>
      <c r="I118" s="36"/>
      <c r="J118" s="36"/>
      <c r="K118" s="3"/>
      <c r="L118" s="3"/>
      <c r="M118" s="39" t="str">
        <f t="shared" si="34"/>
        <v/>
      </c>
      <c r="N118" s="36"/>
      <c r="O118" s="36"/>
      <c r="P118" s="112"/>
      <c r="Q118" s="36"/>
      <c r="R118" s="291" t="str">
        <f t="shared" si="28"/>
        <v/>
      </c>
    </row>
    <row r="119" spans="1:18" x14ac:dyDescent="0.3">
      <c r="A119" s="31"/>
      <c r="B119" s="580"/>
      <c r="C119" s="36"/>
      <c r="D119" s="36" t="str">
        <f t="shared" si="32"/>
        <v/>
      </c>
      <c r="E119" s="37"/>
      <c r="F119" s="38"/>
      <c r="G119" s="38" t="str">
        <f t="shared" si="33"/>
        <v/>
      </c>
      <c r="H119" s="37"/>
      <c r="I119" s="36"/>
      <c r="J119" s="36"/>
      <c r="K119" s="3"/>
      <c r="L119" s="3"/>
      <c r="M119" s="39" t="str">
        <f t="shared" si="34"/>
        <v/>
      </c>
      <c r="N119" s="36"/>
      <c r="O119" s="36"/>
      <c r="P119" s="112"/>
      <c r="Q119" s="36"/>
      <c r="R119" s="291" t="str">
        <f t="shared" si="28"/>
        <v/>
      </c>
    </row>
    <row r="120" spans="1:18" ht="15" customHeight="1" x14ac:dyDescent="0.3">
      <c r="A120" s="31"/>
      <c r="B120" s="71" t="s">
        <v>12</v>
      </c>
      <c r="C120" s="3"/>
      <c r="D120" s="32">
        <f>SUM(D121:D130)</f>
        <v>0</v>
      </c>
      <c r="E120" s="33" t="e">
        <f>D120/C120</f>
        <v>#DIV/0!</v>
      </c>
      <c r="F120" s="72"/>
      <c r="G120" s="34">
        <f>SUM(G121:G130)</f>
        <v>0</v>
      </c>
      <c r="H120" s="33" t="e">
        <f>G120/F120</f>
        <v>#DIV/0!</v>
      </c>
      <c r="I120" s="32">
        <f ca="1">C120*$C$5</f>
        <v>0</v>
      </c>
      <c r="J120" s="32">
        <f>F120*$C$4</f>
        <v>0</v>
      </c>
      <c r="K120" s="32"/>
      <c r="L120" s="32"/>
      <c r="M120" s="35"/>
      <c r="N120" s="32">
        <f ca="1">(MAX(I120:J120))</f>
        <v>0</v>
      </c>
      <c r="O120" s="32">
        <f ca="1">ROUNDDOWN(N120/$P$2,0)</f>
        <v>0</v>
      </c>
      <c r="P120" s="34">
        <f>COUNTA(L121:L130)</f>
        <v>0</v>
      </c>
      <c r="Q120" s="3"/>
      <c r="R120" s="290" t="str">
        <f t="shared" si="28"/>
        <v/>
      </c>
    </row>
    <row r="121" spans="1:18" x14ac:dyDescent="0.3">
      <c r="A121" s="31"/>
      <c r="B121" s="578" t="s">
        <v>13</v>
      </c>
      <c r="C121" s="36"/>
      <c r="D121" s="36" t="str">
        <f t="shared" ref="D121:D130" si="35">IF(M121="","",$E$4/$M$680*M121)</f>
        <v/>
      </c>
      <c r="E121" s="37"/>
      <c r="F121" s="38"/>
      <c r="G121" s="38" t="str">
        <f t="shared" ref="G121:G130" si="36">IF(M121="","",$E$5/$M$680*M121)</f>
        <v/>
      </c>
      <c r="H121" s="37"/>
      <c r="I121" s="36"/>
      <c r="J121" s="36"/>
      <c r="K121" s="3"/>
      <c r="L121" s="3"/>
      <c r="M121" s="39" t="str">
        <f t="shared" ref="M121:M130" si="37">IF(ISBLANK(L121),"",IF($Q$120="y",0,AirflowAdj*42.654*EXP(-0.021*L121)))</f>
        <v/>
      </c>
      <c r="N121" s="36"/>
      <c r="O121" s="36"/>
      <c r="P121" s="112"/>
      <c r="Q121" s="36"/>
      <c r="R121" s="291" t="str">
        <f t="shared" si="28"/>
        <v/>
      </c>
    </row>
    <row r="122" spans="1:18" x14ac:dyDescent="0.3">
      <c r="A122" s="31"/>
      <c r="B122" s="579"/>
      <c r="C122" s="36"/>
      <c r="D122" s="36" t="str">
        <f t="shared" si="35"/>
        <v/>
      </c>
      <c r="E122" s="37"/>
      <c r="F122" s="38"/>
      <c r="G122" s="38" t="str">
        <f t="shared" si="36"/>
        <v/>
      </c>
      <c r="H122" s="37"/>
      <c r="I122" s="36"/>
      <c r="J122" s="36"/>
      <c r="K122" s="3"/>
      <c r="L122" s="3"/>
      <c r="M122" s="39" t="str">
        <f t="shared" si="37"/>
        <v/>
      </c>
      <c r="N122" s="36"/>
      <c r="O122" s="36"/>
      <c r="P122" s="112"/>
      <c r="Q122" s="36"/>
      <c r="R122" s="291" t="str">
        <f t="shared" si="28"/>
        <v/>
      </c>
    </row>
    <row r="123" spans="1:18" x14ac:dyDescent="0.3">
      <c r="A123" s="31"/>
      <c r="B123" s="579"/>
      <c r="C123" s="36"/>
      <c r="D123" s="36" t="str">
        <f t="shared" si="35"/>
        <v/>
      </c>
      <c r="E123" s="37"/>
      <c r="F123" s="38"/>
      <c r="G123" s="38" t="str">
        <f t="shared" si="36"/>
        <v/>
      </c>
      <c r="H123" s="37"/>
      <c r="I123" s="36"/>
      <c r="J123" s="36"/>
      <c r="K123" s="3"/>
      <c r="L123" s="3"/>
      <c r="M123" s="39" t="str">
        <f t="shared" si="37"/>
        <v/>
      </c>
      <c r="N123" s="36"/>
      <c r="O123" s="36"/>
      <c r="P123" s="112"/>
      <c r="Q123" s="36"/>
      <c r="R123" s="291" t="str">
        <f t="shared" si="28"/>
        <v/>
      </c>
    </row>
    <row r="124" spans="1:18" x14ac:dyDescent="0.3">
      <c r="A124" s="31"/>
      <c r="B124" s="579"/>
      <c r="C124" s="36"/>
      <c r="D124" s="36" t="str">
        <f t="shared" si="35"/>
        <v/>
      </c>
      <c r="E124" s="37"/>
      <c r="F124" s="38"/>
      <c r="G124" s="38" t="str">
        <f t="shared" si="36"/>
        <v/>
      </c>
      <c r="H124" s="37"/>
      <c r="I124" s="36"/>
      <c r="J124" s="36"/>
      <c r="K124" s="3"/>
      <c r="L124" s="3"/>
      <c r="M124" s="39" t="str">
        <f t="shared" si="37"/>
        <v/>
      </c>
      <c r="N124" s="36"/>
      <c r="O124" s="36"/>
      <c r="P124" s="112"/>
      <c r="Q124" s="36"/>
      <c r="R124" s="291" t="str">
        <f t="shared" si="28"/>
        <v/>
      </c>
    </row>
    <row r="125" spans="1:18" x14ac:dyDescent="0.3">
      <c r="A125" s="31"/>
      <c r="B125" s="579"/>
      <c r="C125" s="36"/>
      <c r="D125" s="36" t="str">
        <f t="shared" si="35"/>
        <v/>
      </c>
      <c r="E125" s="37"/>
      <c r="F125" s="38"/>
      <c r="G125" s="38" t="str">
        <f t="shared" si="36"/>
        <v/>
      </c>
      <c r="H125" s="37"/>
      <c r="I125" s="36"/>
      <c r="J125" s="36"/>
      <c r="K125" s="3"/>
      <c r="L125" s="3"/>
      <c r="M125" s="39" t="str">
        <f t="shared" si="37"/>
        <v/>
      </c>
      <c r="N125" s="36"/>
      <c r="O125" s="36"/>
      <c r="P125" s="112"/>
      <c r="Q125" s="36"/>
      <c r="R125" s="291" t="str">
        <f t="shared" si="28"/>
        <v/>
      </c>
    </row>
    <row r="126" spans="1:18" x14ac:dyDescent="0.3">
      <c r="A126" s="31"/>
      <c r="B126" s="579"/>
      <c r="C126" s="36"/>
      <c r="D126" s="36" t="str">
        <f t="shared" si="35"/>
        <v/>
      </c>
      <c r="E126" s="37"/>
      <c r="F126" s="38"/>
      <c r="G126" s="38" t="str">
        <f t="shared" si="36"/>
        <v/>
      </c>
      <c r="H126" s="37"/>
      <c r="I126" s="36"/>
      <c r="J126" s="36"/>
      <c r="K126" s="3"/>
      <c r="L126" s="3"/>
      <c r="M126" s="39" t="str">
        <f t="shared" si="37"/>
        <v/>
      </c>
      <c r="N126" s="36"/>
      <c r="O126" s="36"/>
      <c r="P126" s="112"/>
      <c r="Q126" s="36"/>
      <c r="R126" s="291" t="str">
        <f t="shared" si="28"/>
        <v/>
      </c>
    </row>
    <row r="127" spans="1:18" x14ac:dyDescent="0.3">
      <c r="A127" s="31"/>
      <c r="B127" s="579"/>
      <c r="C127" s="36"/>
      <c r="D127" s="36" t="str">
        <f t="shared" si="35"/>
        <v/>
      </c>
      <c r="E127" s="37"/>
      <c r="F127" s="38"/>
      <c r="G127" s="38" t="str">
        <f t="shared" si="36"/>
        <v/>
      </c>
      <c r="H127" s="37"/>
      <c r="I127" s="36"/>
      <c r="J127" s="36"/>
      <c r="K127" s="3"/>
      <c r="L127" s="3"/>
      <c r="M127" s="39" t="str">
        <f t="shared" si="37"/>
        <v/>
      </c>
      <c r="N127" s="36"/>
      <c r="O127" s="36"/>
      <c r="P127" s="112"/>
      <c r="Q127" s="36"/>
      <c r="R127" s="291" t="str">
        <f t="shared" si="28"/>
        <v/>
      </c>
    </row>
    <row r="128" spans="1:18" x14ac:dyDescent="0.3">
      <c r="A128" s="31"/>
      <c r="B128" s="579"/>
      <c r="C128" s="36"/>
      <c r="D128" s="36" t="str">
        <f t="shared" si="35"/>
        <v/>
      </c>
      <c r="E128" s="37"/>
      <c r="F128" s="38"/>
      <c r="G128" s="38" t="str">
        <f t="shared" si="36"/>
        <v/>
      </c>
      <c r="H128" s="37"/>
      <c r="I128" s="36"/>
      <c r="J128" s="36"/>
      <c r="K128" s="3"/>
      <c r="L128" s="3"/>
      <c r="M128" s="39" t="str">
        <f t="shared" si="37"/>
        <v/>
      </c>
      <c r="N128" s="36"/>
      <c r="O128" s="36"/>
      <c r="P128" s="112"/>
      <c r="Q128" s="36"/>
      <c r="R128" s="291" t="str">
        <f t="shared" si="28"/>
        <v/>
      </c>
    </row>
    <row r="129" spans="1:18" x14ac:dyDescent="0.3">
      <c r="A129" s="31"/>
      <c r="B129" s="579"/>
      <c r="C129" s="36"/>
      <c r="D129" s="36" t="str">
        <f t="shared" si="35"/>
        <v/>
      </c>
      <c r="E129" s="37"/>
      <c r="F129" s="38"/>
      <c r="G129" s="38" t="str">
        <f t="shared" si="36"/>
        <v/>
      </c>
      <c r="H129" s="37"/>
      <c r="I129" s="36"/>
      <c r="J129" s="36"/>
      <c r="K129" s="3"/>
      <c r="L129" s="3"/>
      <c r="M129" s="39" t="str">
        <f t="shared" si="37"/>
        <v/>
      </c>
      <c r="N129" s="36"/>
      <c r="O129" s="36"/>
      <c r="P129" s="112"/>
      <c r="Q129" s="36"/>
      <c r="R129" s="291" t="str">
        <f t="shared" si="28"/>
        <v/>
      </c>
    </row>
    <row r="130" spans="1:18" x14ac:dyDescent="0.3">
      <c r="A130" s="31"/>
      <c r="B130" s="580"/>
      <c r="C130" s="36"/>
      <c r="D130" s="36" t="str">
        <f t="shared" si="35"/>
        <v/>
      </c>
      <c r="E130" s="37"/>
      <c r="F130" s="38"/>
      <c r="G130" s="38" t="str">
        <f t="shared" si="36"/>
        <v/>
      </c>
      <c r="H130" s="37"/>
      <c r="I130" s="36"/>
      <c r="J130" s="36"/>
      <c r="K130" s="3"/>
      <c r="L130" s="3"/>
      <c r="M130" s="39" t="str">
        <f t="shared" si="37"/>
        <v/>
      </c>
      <c r="N130" s="36"/>
      <c r="O130" s="36"/>
      <c r="P130" s="112"/>
      <c r="Q130" s="36"/>
      <c r="R130" s="291" t="str">
        <f t="shared" si="28"/>
        <v/>
      </c>
    </row>
    <row r="131" spans="1:18" ht="15" customHeight="1" x14ac:dyDescent="0.3">
      <c r="A131" s="31"/>
      <c r="B131" s="71" t="s">
        <v>12</v>
      </c>
      <c r="C131" s="3"/>
      <c r="D131" s="32">
        <f>SUM(D132:D141)</f>
        <v>0</v>
      </c>
      <c r="E131" s="33" t="e">
        <f>D131/C131</f>
        <v>#DIV/0!</v>
      </c>
      <c r="F131" s="72"/>
      <c r="G131" s="34">
        <f>SUM(G132:G141)</f>
        <v>0</v>
      </c>
      <c r="H131" s="33" t="e">
        <f>G131/F131</f>
        <v>#DIV/0!</v>
      </c>
      <c r="I131" s="32">
        <f ca="1">C131*$C$5</f>
        <v>0</v>
      </c>
      <c r="J131" s="32">
        <f>F131*$C$4</f>
        <v>0</v>
      </c>
      <c r="K131" s="32"/>
      <c r="L131" s="32"/>
      <c r="M131" s="35"/>
      <c r="N131" s="32">
        <f ca="1">(MAX(I131:J131))</f>
        <v>0</v>
      </c>
      <c r="O131" s="32">
        <f ca="1">ROUNDDOWN(N131/$P$2,0)</f>
        <v>0</v>
      </c>
      <c r="P131" s="34">
        <f>COUNTA(L132:L141)</f>
        <v>0</v>
      </c>
      <c r="Q131" s="3"/>
      <c r="R131" s="290" t="str">
        <f t="shared" si="28"/>
        <v/>
      </c>
    </row>
    <row r="132" spans="1:18" x14ac:dyDescent="0.3">
      <c r="A132" s="31"/>
      <c r="B132" s="578" t="s">
        <v>13</v>
      </c>
      <c r="C132" s="36"/>
      <c r="D132" s="36" t="str">
        <f t="shared" ref="D132:D141" si="38">IF(M132="","",$E$4/$M$680*M132)</f>
        <v/>
      </c>
      <c r="E132" s="37"/>
      <c r="F132" s="38"/>
      <c r="G132" s="38" t="str">
        <f t="shared" ref="G132:G141" si="39">IF(M132="","",$E$5/$M$680*M132)</f>
        <v/>
      </c>
      <c r="H132" s="37"/>
      <c r="I132" s="36"/>
      <c r="J132" s="36"/>
      <c r="K132" s="3"/>
      <c r="L132" s="3"/>
      <c r="M132" s="39" t="str">
        <f t="shared" ref="M132:M141" si="40">IF(ISBLANK(L132),"",IF($Q$131="y",0,AirflowAdj*42.654*EXP(-0.021*L132)))</f>
        <v/>
      </c>
      <c r="N132" s="36"/>
      <c r="O132" s="36"/>
      <c r="P132" s="112"/>
      <c r="Q132" s="36"/>
      <c r="R132" s="291" t="str">
        <f t="shared" si="28"/>
        <v/>
      </c>
    </row>
    <row r="133" spans="1:18" x14ac:dyDescent="0.3">
      <c r="A133" s="31"/>
      <c r="B133" s="579"/>
      <c r="C133" s="36"/>
      <c r="D133" s="36" t="str">
        <f t="shared" si="38"/>
        <v/>
      </c>
      <c r="E133" s="37"/>
      <c r="F133" s="38"/>
      <c r="G133" s="38" t="str">
        <f t="shared" si="39"/>
        <v/>
      </c>
      <c r="H133" s="37"/>
      <c r="I133" s="36"/>
      <c r="J133" s="36"/>
      <c r="K133" s="3"/>
      <c r="L133" s="3"/>
      <c r="M133" s="39" t="str">
        <f t="shared" si="40"/>
        <v/>
      </c>
      <c r="N133" s="36"/>
      <c r="O133" s="36"/>
      <c r="P133" s="112"/>
      <c r="Q133" s="36"/>
      <c r="R133" s="291" t="str">
        <f t="shared" si="28"/>
        <v/>
      </c>
    </row>
    <row r="134" spans="1:18" x14ac:dyDescent="0.3">
      <c r="A134" s="31"/>
      <c r="B134" s="579"/>
      <c r="C134" s="36"/>
      <c r="D134" s="36" t="str">
        <f t="shared" si="38"/>
        <v/>
      </c>
      <c r="E134" s="37"/>
      <c r="F134" s="38"/>
      <c r="G134" s="38" t="str">
        <f t="shared" si="39"/>
        <v/>
      </c>
      <c r="H134" s="37"/>
      <c r="I134" s="36"/>
      <c r="J134" s="36"/>
      <c r="K134" s="3"/>
      <c r="L134" s="3"/>
      <c r="M134" s="39" t="str">
        <f t="shared" si="40"/>
        <v/>
      </c>
      <c r="N134" s="36"/>
      <c r="O134" s="36"/>
      <c r="P134" s="112"/>
      <c r="Q134" s="36"/>
      <c r="R134" s="291" t="str">
        <f t="shared" si="28"/>
        <v/>
      </c>
    </row>
    <row r="135" spans="1:18" x14ac:dyDescent="0.3">
      <c r="A135" s="31"/>
      <c r="B135" s="579"/>
      <c r="C135" s="36"/>
      <c r="D135" s="36" t="str">
        <f t="shared" si="38"/>
        <v/>
      </c>
      <c r="E135" s="37"/>
      <c r="F135" s="38"/>
      <c r="G135" s="38" t="str">
        <f t="shared" si="39"/>
        <v/>
      </c>
      <c r="H135" s="37"/>
      <c r="I135" s="36"/>
      <c r="J135" s="36"/>
      <c r="K135" s="3"/>
      <c r="L135" s="3"/>
      <c r="M135" s="39" t="str">
        <f t="shared" si="40"/>
        <v/>
      </c>
      <c r="N135" s="36"/>
      <c r="O135" s="36"/>
      <c r="P135" s="112"/>
      <c r="Q135" s="36"/>
      <c r="R135" s="291" t="str">
        <f t="shared" si="28"/>
        <v/>
      </c>
    </row>
    <row r="136" spans="1:18" x14ac:dyDescent="0.3">
      <c r="A136" s="31"/>
      <c r="B136" s="579"/>
      <c r="C136" s="36"/>
      <c r="D136" s="36" t="str">
        <f t="shared" si="38"/>
        <v/>
      </c>
      <c r="E136" s="37"/>
      <c r="F136" s="38"/>
      <c r="G136" s="38" t="str">
        <f t="shared" si="39"/>
        <v/>
      </c>
      <c r="H136" s="37"/>
      <c r="I136" s="36"/>
      <c r="J136" s="36"/>
      <c r="K136" s="3"/>
      <c r="L136" s="3"/>
      <c r="M136" s="39" t="str">
        <f t="shared" si="40"/>
        <v/>
      </c>
      <c r="N136" s="36"/>
      <c r="O136" s="36"/>
      <c r="P136" s="112"/>
      <c r="Q136" s="36"/>
      <c r="R136" s="291" t="str">
        <f t="shared" si="28"/>
        <v/>
      </c>
    </row>
    <row r="137" spans="1:18" x14ac:dyDescent="0.3">
      <c r="A137" s="31"/>
      <c r="B137" s="579"/>
      <c r="C137" s="36"/>
      <c r="D137" s="36" t="str">
        <f t="shared" si="38"/>
        <v/>
      </c>
      <c r="E137" s="37"/>
      <c r="F137" s="38"/>
      <c r="G137" s="38" t="str">
        <f t="shared" si="39"/>
        <v/>
      </c>
      <c r="H137" s="37"/>
      <c r="I137" s="36"/>
      <c r="J137" s="36"/>
      <c r="K137" s="3"/>
      <c r="L137" s="3"/>
      <c r="M137" s="39" t="str">
        <f t="shared" si="40"/>
        <v/>
      </c>
      <c r="N137" s="36"/>
      <c r="O137" s="36"/>
      <c r="P137" s="112"/>
      <c r="Q137" s="36"/>
      <c r="R137" s="291" t="str">
        <f t="shared" si="28"/>
        <v/>
      </c>
    </row>
    <row r="138" spans="1:18" x14ac:dyDescent="0.3">
      <c r="A138" s="31"/>
      <c r="B138" s="579"/>
      <c r="C138" s="36"/>
      <c r="D138" s="36" t="str">
        <f t="shared" si="38"/>
        <v/>
      </c>
      <c r="E138" s="37"/>
      <c r="F138" s="38"/>
      <c r="G138" s="38" t="str">
        <f t="shared" si="39"/>
        <v/>
      </c>
      <c r="H138" s="37"/>
      <c r="I138" s="36"/>
      <c r="J138" s="36"/>
      <c r="K138" s="3"/>
      <c r="L138" s="3"/>
      <c r="M138" s="39" t="str">
        <f t="shared" si="40"/>
        <v/>
      </c>
      <c r="N138" s="36"/>
      <c r="O138" s="36"/>
      <c r="P138" s="112"/>
      <c r="Q138" s="36"/>
      <c r="R138" s="291" t="str">
        <f t="shared" si="28"/>
        <v/>
      </c>
    </row>
    <row r="139" spans="1:18" x14ac:dyDescent="0.3">
      <c r="A139" s="31"/>
      <c r="B139" s="579"/>
      <c r="C139" s="36"/>
      <c r="D139" s="36" t="str">
        <f t="shared" si="38"/>
        <v/>
      </c>
      <c r="E139" s="37"/>
      <c r="F139" s="38"/>
      <c r="G139" s="38" t="str">
        <f t="shared" si="39"/>
        <v/>
      </c>
      <c r="H139" s="37"/>
      <c r="I139" s="36"/>
      <c r="J139" s="36"/>
      <c r="K139" s="3"/>
      <c r="L139" s="3"/>
      <c r="M139" s="39" t="str">
        <f t="shared" si="40"/>
        <v/>
      </c>
      <c r="N139" s="36"/>
      <c r="O139" s="36"/>
      <c r="P139" s="112"/>
      <c r="Q139" s="36"/>
      <c r="R139" s="291" t="str">
        <f t="shared" si="28"/>
        <v/>
      </c>
    </row>
    <row r="140" spans="1:18" x14ac:dyDescent="0.3">
      <c r="A140" s="31"/>
      <c r="B140" s="579"/>
      <c r="C140" s="36"/>
      <c r="D140" s="36" t="str">
        <f t="shared" si="38"/>
        <v/>
      </c>
      <c r="E140" s="37"/>
      <c r="F140" s="38"/>
      <c r="G140" s="38" t="str">
        <f t="shared" si="39"/>
        <v/>
      </c>
      <c r="H140" s="37"/>
      <c r="I140" s="36"/>
      <c r="J140" s="36"/>
      <c r="K140" s="3"/>
      <c r="L140" s="3"/>
      <c r="M140" s="39" t="str">
        <f t="shared" si="40"/>
        <v/>
      </c>
      <c r="N140" s="36"/>
      <c r="O140" s="36"/>
      <c r="P140" s="112"/>
      <c r="Q140" s="36"/>
      <c r="R140" s="291" t="str">
        <f t="shared" si="28"/>
        <v/>
      </c>
    </row>
    <row r="141" spans="1:18" x14ac:dyDescent="0.3">
      <c r="A141" s="31"/>
      <c r="B141" s="580"/>
      <c r="C141" s="36"/>
      <c r="D141" s="36" t="str">
        <f t="shared" si="38"/>
        <v/>
      </c>
      <c r="E141" s="37"/>
      <c r="F141" s="38"/>
      <c r="G141" s="38" t="str">
        <f t="shared" si="39"/>
        <v/>
      </c>
      <c r="H141" s="37"/>
      <c r="I141" s="36"/>
      <c r="J141" s="36"/>
      <c r="K141" s="3"/>
      <c r="L141" s="3"/>
      <c r="M141" s="39" t="str">
        <f t="shared" si="40"/>
        <v/>
      </c>
      <c r="N141" s="36"/>
      <c r="O141" s="36"/>
      <c r="P141" s="112"/>
      <c r="Q141" s="36"/>
      <c r="R141" s="291" t="str">
        <f t="shared" si="28"/>
        <v/>
      </c>
    </row>
    <row r="142" spans="1:18" ht="15" customHeight="1" x14ac:dyDescent="0.3">
      <c r="A142" s="31"/>
      <c r="B142" s="71" t="s">
        <v>12</v>
      </c>
      <c r="C142" s="3"/>
      <c r="D142" s="32">
        <f>SUM(D143:D152)</f>
        <v>0</v>
      </c>
      <c r="E142" s="33" t="e">
        <f>D142/C142</f>
        <v>#DIV/0!</v>
      </c>
      <c r="F142" s="72"/>
      <c r="G142" s="34">
        <f>SUM(G143:G152)</f>
        <v>0</v>
      </c>
      <c r="H142" s="33" t="e">
        <f>G142/F142</f>
        <v>#DIV/0!</v>
      </c>
      <c r="I142" s="32">
        <f ca="1">C142*$C$5</f>
        <v>0</v>
      </c>
      <c r="J142" s="32">
        <f>F142*$C$4</f>
        <v>0</v>
      </c>
      <c r="K142" s="32"/>
      <c r="L142" s="32"/>
      <c r="M142" s="35"/>
      <c r="N142" s="32">
        <f ca="1">(MAX(I142:J142))</f>
        <v>0</v>
      </c>
      <c r="O142" s="32">
        <f ca="1">ROUNDDOWN(N142/$P$2,0)</f>
        <v>0</v>
      </c>
      <c r="P142" s="34">
        <f>COUNTA(L143:L152)</f>
        <v>0</v>
      </c>
      <c r="Q142" s="3"/>
      <c r="R142" s="290" t="str">
        <f t="shared" si="28"/>
        <v/>
      </c>
    </row>
    <row r="143" spans="1:18" x14ac:dyDescent="0.3">
      <c r="A143" s="31"/>
      <c r="B143" s="578" t="s">
        <v>13</v>
      </c>
      <c r="C143" s="36"/>
      <c r="D143" s="36" t="str">
        <f t="shared" ref="D143:D152" si="41">IF(M143="","",$E$4/$M$680*M143)</f>
        <v/>
      </c>
      <c r="E143" s="37"/>
      <c r="F143" s="38"/>
      <c r="G143" s="38" t="str">
        <f t="shared" ref="G143:G152" si="42">IF(M143="","",$E$5/$M$680*M143)</f>
        <v/>
      </c>
      <c r="H143" s="37"/>
      <c r="I143" s="36"/>
      <c r="J143" s="36"/>
      <c r="K143" s="3"/>
      <c r="L143" s="3"/>
      <c r="M143" s="39" t="str">
        <f t="shared" ref="M143:M152" si="43">IF(ISBLANK(L143),"",IF($Q$142="y",0,AirflowAdj*42.654*EXP(-0.021*L143)))</f>
        <v/>
      </c>
      <c r="N143" s="36"/>
      <c r="O143" s="36"/>
      <c r="P143" s="112"/>
      <c r="Q143" s="36"/>
      <c r="R143" s="291" t="str">
        <f t="shared" si="28"/>
        <v/>
      </c>
    </row>
    <row r="144" spans="1:18" x14ac:dyDescent="0.3">
      <c r="A144" s="31"/>
      <c r="B144" s="579"/>
      <c r="C144" s="36"/>
      <c r="D144" s="36" t="str">
        <f t="shared" si="41"/>
        <v/>
      </c>
      <c r="E144" s="37"/>
      <c r="F144" s="38"/>
      <c r="G144" s="38" t="str">
        <f t="shared" si="42"/>
        <v/>
      </c>
      <c r="H144" s="37"/>
      <c r="I144" s="36"/>
      <c r="J144" s="36"/>
      <c r="K144" s="3"/>
      <c r="L144" s="3"/>
      <c r="M144" s="39" t="str">
        <f t="shared" si="43"/>
        <v/>
      </c>
      <c r="N144" s="36"/>
      <c r="O144" s="36"/>
      <c r="P144" s="112"/>
      <c r="Q144" s="36"/>
      <c r="R144" s="291" t="str">
        <f t="shared" si="28"/>
        <v/>
      </c>
    </row>
    <row r="145" spans="1:18" x14ac:dyDescent="0.3">
      <c r="A145" s="31"/>
      <c r="B145" s="579"/>
      <c r="C145" s="36"/>
      <c r="D145" s="36" t="str">
        <f t="shared" si="41"/>
        <v/>
      </c>
      <c r="E145" s="37"/>
      <c r="F145" s="38"/>
      <c r="G145" s="38" t="str">
        <f t="shared" si="42"/>
        <v/>
      </c>
      <c r="H145" s="37"/>
      <c r="I145" s="36"/>
      <c r="J145" s="36"/>
      <c r="K145" s="3"/>
      <c r="L145" s="3"/>
      <c r="M145" s="39" t="str">
        <f t="shared" si="43"/>
        <v/>
      </c>
      <c r="N145" s="36"/>
      <c r="O145" s="36"/>
      <c r="P145" s="112"/>
      <c r="Q145" s="36"/>
      <c r="R145" s="291" t="str">
        <f t="shared" si="28"/>
        <v/>
      </c>
    </row>
    <row r="146" spans="1:18" x14ac:dyDescent="0.3">
      <c r="A146" s="31"/>
      <c r="B146" s="579"/>
      <c r="C146" s="36"/>
      <c r="D146" s="36" t="str">
        <f t="shared" si="41"/>
        <v/>
      </c>
      <c r="E146" s="37"/>
      <c r="F146" s="38"/>
      <c r="G146" s="38" t="str">
        <f t="shared" si="42"/>
        <v/>
      </c>
      <c r="H146" s="37"/>
      <c r="I146" s="36"/>
      <c r="J146" s="36"/>
      <c r="K146" s="3"/>
      <c r="L146" s="3"/>
      <c r="M146" s="39" t="str">
        <f t="shared" si="43"/>
        <v/>
      </c>
      <c r="N146" s="36"/>
      <c r="O146" s="36"/>
      <c r="P146" s="112"/>
      <c r="Q146" s="36"/>
      <c r="R146" s="291" t="str">
        <f t="shared" si="28"/>
        <v/>
      </c>
    </row>
    <row r="147" spans="1:18" x14ac:dyDescent="0.3">
      <c r="A147" s="31"/>
      <c r="B147" s="579"/>
      <c r="C147" s="36"/>
      <c r="D147" s="36" t="str">
        <f t="shared" si="41"/>
        <v/>
      </c>
      <c r="E147" s="37"/>
      <c r="F147" s="38"/>
      <c r="G147" s="38" t="str">
        <f t="shared" si="42"/>
        <v/>
      </c>
      <c r="H147" s="37"/>
      <c r="I147" s="36"/>
      <c r="J147" s="36"/>
      <c r="K147" s="3"/>
      <c r="L147" s="3"/>
      <c r="M147" s="39" t="str">
        <f t="shared" si="43"/>
        <v/>
      </c>
      <c r="N147" s="36"/>
      <c r="O147" s="36"/>
      <c r="P147" s="112"/>
      <c r="Q147" s="36"/>
      <c r="R147" s="291" t="str">
        <f t="shared" si="28"/>
        <v/>
      </c>
    </row>
    <row r="148" spans="1:18" x14ac:dyDescent="0.3">
      <c r="A148" s="31"/>
      <c r="B148" s="579"/>
      <c r="C148" s="36"/>
      <c r="D148" s="36" t="str">
        <f t="shared" si="41"/>
        <v/>
      </c>
      <c r="E148" s="37"/>
      <c r="F148" s="38"/>
      <c r="G148" s="38" t="str">
        <f t="shared" si="42"/>
        <v/>
      </c>
      <c r="H148" s="37"/>
      <c r="I148" s="36"/>
      <c r="J148" s="36"/>
      <c r="K148" s="3"/>
      <c r="L148" s="3"/>
      <c r="M148" s="39" t="str">
        <f t="shared" si="43"/>
        <v/>
      </c>
      <c r="N148" s="36"/>
      <c r="O148" s="36"/>
      <c r="P148" s="112"/>
      <c r="Q148" s="36"/>
      <c r="R148" s="291" t="str">
        <f t="shared" si="28"/>
        <v/>
      </c>
    </row>
    <row r="149" spans="1:18" x14ac:dyDescent="0.3">
      <c r="A149" s="31"/>
      <c r="B149" s="579"/>
      <c r="C149" s="36"/>
      <c r="D149" s="36" t="str">
        <f t="shared" si="41"/>
        <v/>
      </c>
      <c r="E149" s="37"/>
      <c r="F149" s="38"/>
      <c r="G149" s="38" t="str">
        <f t="shared" si="42"/>
        <v/>
      </c>
      <c r="H149" s="37"/>
      <c r="I149" s="36"/>
      <c r="J149" s="36"/>
      <c r="K149" s="3"/>
      <c r="L149" s="3"/>
      <c r="M149" s="39" t="str">
        <f t="shared" si="43"/>
        <v/>
      </c>
      <c r="N149" s="36"/>
      <c r="O149" s="36"/>
      <c r="P149" s="112"/>
      <c r="Q149" s="36"/>
      <c r="R149" s="291" t="str">
        <f t="shared" si="28"/>
        <v/>
      </c>
    </row>
    <row r="150" spans="1:18" x14ac:dyDescent="0.3">
      <c r="A150" s="31"/>
      <c r="B150" s="579"/>
      <c r="C150" s="36"/>
      <c r="D150" s="36" t="str">
        <f t="shared" si="41"/>
        <v/>
      </c>
      <c r="E150" s="37"/>
      <c r="F150" s="38"/>
      <c r="G150" s="38" t="str">
        <f t="shared" si="42"/>
        <v/>
      </c>
      <c r="H150" s="37"/>
      <c r="I150" s="36"/>
      <c r="J150" s="36"/>
      <c r="K150" s="3"/>
      <c r="L150" s="3"/>
      <c r="M150" s="39" t="str">
        <f t="shared" si="43"/>
        <v/>
      </c>
      <c r="N150" s="36"/>
      <c r="O150" s="36"/>
      <c r="P150" s="112"/>
      <c r="Q150" s="36"/>
      <c r="R150" s="291" t="str">
        <f t="shared" si="28"/>
        <v/>
      </c>
    </row>
    <row r="151" spans="1:18" x14ac:dyDescent="0.3">
      <c r="A151" s="31"/>
      <c r="B151" s="579"/>
      <c r="C151" s="36"/>
      <c r="D151" s="36" t="str">
        <f t="shared" si="41"/>
        <v/>
      </c>
      <c r="E151" s="37"/>
      <c r="F151" s="38"/>
      <c r="G151" s="38" t="str">
        <f t="shared" si="42"/>
        <v/>
      </c>
      <c r="H151" s="37"/>
      <c r="I151" s="36"/>
      <c r="J151" s="36"/>
      <c r="K151" s="3"/>
      <c r="L151" s="3"/>
      <c r="M151" s="39" t="str">
        <f t="shared" si="43"/>
        <v/>
      </c>
      <c r="N151" s="36"/>
      <c r="O151" s="36"/>
      <c r="P151" s="112"/>
      <c r="Q151" s="36"/>
      <c r="R151" s="291" t="str">
        <f t="shared" si="28"/>
        <v/>
      </c>
    </row>
    <row r="152" spans="1:18" x14ac:dyDescent="0.3">
      <c r="A152" s="31"/>
      <c r="B152" s="580"/>
      <c r="C152" s="36"/>
      <c r="D152" s="36" t="str">
        <f t="shared" si="41"/>
        <v/>
      </c>
      <c r="E152" s="37"/>
      <c r="F152" s="38"/>
      <c r="G152" s="38" t="str">
        <f t="shared" si="42"/>
        <v/>
      </c>
      <c r="H152" s="37"/>
      <c r="I152" s="36"/>
      <c r="J152" s="36"/>
      <c r="K152" s="3"/>
      <c r="L152" s="3"/>
      <c r="M152" s="39" t="str">
        <f t="shared" si="43"/>
        <v/>
      </c>
      <c r="N152" s="36"/>
      <c r="O152" s="36"/>
      <c r="P152" s="112"/>
      <c r="Q152" s="36"/>
      <c r="R152" s="291" t="str">
        <f t="shared" si="28"/>
        <v/>
      </c>
    </row>
    <row r="153" spans="1:18" ht="15" customHeight="1" x14ac:dyDescent="0.3">
      <c r="A153" s="31"/>
      <c r="B153" s="71" t="s">
        <v>12</v>
      </c>
      <c r="C153" s="3"/>
      <c r="D153" s="32">
        <f>SUM(D154:D163)</f>
        <v>0</v>
      </c>
      <c r="E153" s="33" t="e">
        <f>D153/C153</f>
        <v>#DIV/0!</v>
      </c>
      <c r="F153" s="72"/>
      <c r="G153" s="34">
        <f>SUM(G154:G163)</f>
        <v>0</v>
      </c>
      <c r="H153" s="33" t="e">
        <f>G153/F153</f>
        <v>#DIV/0!</v>
      </c>
      <c r="I153" s="32">
        <f ca="1">C153*$C$5</f>
        <v>0</v>
      </c>
      <c r="J153" s="32">
        <f>F153*$C$4</f>
        <v>0</v>
      </c>
      <c r="K153" s="32"/>
      <c r="L153" s="32"/>
      <c r="M153" s="35"/>
      <c r="N153" s="32">
        <f ca="1">(MAX(I153:J153))</f>
        <v>0</v>
      </c>
      <c r="O153" s="32">
        <f ca="1">ROUNDDOWN(N153/$P$2,0)</f>
        <v>0</v>
      </c>
      <c r="P153" s="34">
        <f>COUNTA(L154:L163)</f>
        <v>0</v>
      </c>
      <c r="Q153" s="3"/>
      <c r="R153" s="290" t="str">
        <f t="shared" si="28"/>
        <v/>
      </c>
    </row>
    <row r="154" spans="1:18" x14ac:dyDescent="0.3">
      <c r="A154" s="31"/>
      <c r="B154" s="578" t="s">
        <v>13</v>
      </c>
      <c r="C154" s="36"/>
      <c r="D154" s="36" t="str">
        <f t="shared" ref="D154:D163" si="44">IF(M154="","",$E$4/$M$680*M154)</f>
        <v/>
      </c>
      <c r="E154" s="37"/>
      <c r="F154" s="38"/>
      <c r="G154" s="38" t="str">
        <f t="shared" ref="G154:G163" si="45">IF(M154="","",$E$5/$M$680*M154)</f>
        <v/>
      </c>
      <c r="H154" s="37"/>
      <c r="I154" s="36"/>
      <c r="J154" s="36"/>
      <c r="K154" s="3"/>
      <c r="L154" s="3"/>
      <c r="M154" s="39" t="str">
        <f t="shared" ref="M154:M163" si="46">IF(ISBLANK(L154),"",IF($Q$153="y",0,AirflowAdj*42.654*EXP(-0.021*L154)))</f>
        <v/>
      </c>
      <c r="N154" s="36"/>
      <c r="O154" s="36"/>
      <c r="P154" s="112"/>
      <c r="Q154" s="36"/>
      <c r="R154" s="291" t="str">
        <f t="shared" si="28"/>
        <v/>
      </c>
    </row>
    <row r="155" spans="1:18" x14ac:dyDescent="0.3">
      <c r="A155" s="31"/>
      <c r="B155" s="579"/>
      <c r="C155" s="36"/>
      <c r="D155" s="36" t="str">
        <f t="shared" si="44"/>
        <v/>
      </c>
      <c r="E155" s="37"/>
      <c r="F155" s="38"/>
      <c r="G155" s="38" t="str">
        <f t="shared" si="45"/>
        <v/>
      </c>
      <c r="H155" s="37"/>
      <c r="I155" s="36"/>
      <c r="J155" s="36"/>
      <c r="K155" s="3"/>
      <c r="L155" s="3"/>
      <c r="M155" s="39" t="str">
        <f t="shared" si="46"/>
        <v/>
      </c>
      <c r="N155" s="36"/>
      <c r="O155" s="36"/>
      <c r="P155" s="112"/>
      <c r="Q155" s="36"/>
      <c r="R155" s="291" t="str">
        <f t="shared" si="28"/>
        <v/>
      </c>
    </row>
    <row r="156" spans="1:18" x14ac:dyDescent="0.3">
      <c r="A156" s="31"/>
      <c r="B156" s="579"/>
      <c r="C156" s="36"/>
      <c r="D156" s="36" t="str">
        <f t="shared" si="44"/>
        <v/>
      </c>
      <c r="E156" s="37"/>
      <c r="F156" s="38"/>
      <c r="G156" s="38" t="str">
        <f t="shared" si="45"/>
        <v/>
      </c>
      <c r="H156" s="37"/>
      <c r="I156" s="36"/>
      <c r="J156" s="36"/>
      <c r="K156" s="3"/>
      <c r="L156" s="3"/>
      <c r="M156" s="39" t="str">
        <f t="shared" si="46"/>
        <v/>
      </c>
      <c r="N156" s="36"/>
      <c r="O156" s="36"/>
      <c r="P156" s="112"/>
      <c r="Q156" s="36"/>
      <c r="R156" s="291" t="str">
        <f t="shared" si="28"/>
        <v/>
      </c>
    </row>
    <row r="157" spans="1:18" x14ac:dyDescent="0.3">
      <c r="A157" s="31"/>
      <c r="B157" s="579"/>
      <c r="C157" s="36"/>
      <c r="D157" s="36" t="str">
        <f t="shared" si="44"/>
        <v/>
      </c>
      <c r="E157" s="37"/>
      <c r="F157" s="38"/>
      <c r="G157" s="38" t="str">
        <f t="shared" si="45"/>
        <v/>
      </c>
      <c r="H157" s="37"/>
      <c r="I157" s="36"/>
      <c r="J157" s="36"/>
      <c r="K157" s="3"/>
      <c r="L157" s="3"/>
      <c r="M157" s="39" t="str">
        <f t="shared" si="46"/>
        <v/>
      </c>
      <c r="N157" s="36"/>
      <c r="O157" s="36"/>
      <c r="P157" s="112"/>
      <c r="Q157" s="36"/>
      <c r="R157" s="291" t="str">
        <f t="shared" si="28"/>
        <v/>
      </c>
    </row>
    <row r="158" spans="1:18" x14ac:dyDescent="0.3">
      <c r="A158" s="31"/>
      <c r="B158" s="579"/>
      <c r="C158" s="36"/>
      <c r="D158" s="36" t="str">
        <f t="shared" si="44"/>
        <v/>
      </c>
      <c r="E158" s="37"/>
      <c r="F158" s="38"/>
      <c r="G158" s="38" t="str">
        <f t="shared" si="45"/>
        <v/>
      </c>
      <c r="H158" s="37"/>
      <c r="I158" s="36"/>
      <c r="J158" s="36"/>
      <c r="K158" s="3"/>
      <c r="L158" s="3"/>
      <c r="M158" s="39" t="str">
        <f t="shared" si="46"/>
        <v/>
      </c>
      <c r="N158" s="36"/>
      <c r="O158" s="36"/>
      <c r="P158" s="112"/>
      <c r="Q158" s="36"/>
      <c r="R158" s="291" t="str">
        <f t="shared" si="28"/>
        <v/>
      </c>
    </row>
    <row r="159" spans="1:18" x14ac:dyDescent="0.3">
      <c r="A159" s="31"/>
      <c r="B159" s="579"/>
      <c r="C159" s="36"/>
      <c r="D159" s="36" t="str">
        <f t="shared" si="44"/>
        <v/>
      </c>
      <c r="E159" s="37"/>
      <c r="F159" s="38"/>
      <c r="G159" s="38" t="str">
        <f t="shared" si="45"/>
        <v/>
      </c>
      <c r="H159" s="37"/>
      <c r="I159" s="36"/>
      <c r="J159" s="36"/>
      <c r="K159" s="3"/>
      <c r="L159" s="3"/>
      <c r="M159" s="39" t="str">
        <f t="shared" si="46"/>
        <v/>
      </c>
      <c r="N159" s="36"/>
      <c r="O159" s="36"/>
      <c r="P159" s="112"/>
      <c r="Q159" s="36"/>
      <c r="R159" s="291" t="str">
        <f t="shared" si="28"/>
        <v/>
      </c>
    </row>
    <row r="160" spans="1:18" x14ac:dyDescent="0.3">
      <c r="A160" s="31"/>
      <c r="B160" s="579"/>
      <c r="C160" s="36"/>
      <c r="D160" s="36" t="str">
        <f t="shared" si="44"/>
        <v/>
      </c>
      <c r="E160" s="37"/>
      <c r="F160" s="38"/>
      <c r="G160" s="38" t="str">
        <f t="shared" si="45"/>
        <v/>
      </c>
      <c r="H160" s="37"/>
      <c r="I160" s="36"/>
      <c r="J160" s="36"/>
      <c r="K160" s="3"/>
      <c r="L160" s="3"/>
      <c r="M160" s="39" t="str">
        <f t="shared" si="46"/>
        <v/>
      </c>
      <c r="N160" s="36"/>
      <c r="O160" s="36"/>
      <c r="P160" s="112"/>
      <c r="Q160" s="36"/>
      <c r="R160" s="291" t="str">
        <f t="shared" si="28"/>
        <v/>
      </c>
    </row>
    <row r="161" spans="1:18" x14ac:dyDescent="0.3">
      <c r="A161" s="31"/>
      <c r="B161" s="579"/>
      <c r="C161" s="36"/>
      <c r="D161" s="36" t="str">
        <f t="shared" si="44"/>
        <v/>
      </c>
      <c r="E161" s="37"/>
      <c r="F161" s="38"/>
      <c r="G161" s="38" t="str">
        <f t="shared" si="45"/>
        <v/>
      </c>
      <c r="H161" s="37"/>
      <c r="I161" s="36"/>
      <c r="J161" s="36"/>
      <c r="K161" s="3"/>
      <c r="L161" s="3"/>
      <c r="M161" s="39" t="str">
        <f t="shared" si="46"/>
        <v/>
      </c>
      <c r="N161" s="36"/>
      <c r="O161" s="36"/>
      <c r="P161" s="112"/>
      <c r="Q161" s="36"/>
      <c r="R161" s="291" t="str">
        <f t="shared" ref="R161:R224" si="47">IF(K161=1,$C$683,IF(K161=2,$C$684,IF(K161=3,$C$685,IF(K161=4,$C$686,IF(K161=5,$C$687,IF(K161=6,$C$688,IF(K161=7,$C$689,IF(K161=8,$C$690,IF(K161=0,"","")))))))))</f>
        <v/>
      </c>
    </row>
    <row r="162" spans="1:18" x14ac:dyDescent="0.3">
      <c r="A162" s="31"/>
      <c r="B162" s="579"/>
      <c r="C162" s="36"/>
      <c r="D162" s="36" t="str">
        <f t="shared" si="44"/>
        <v/>
      </c>
      <c r="E162" s="37"/>
      <c r="F162" s="38"/>
      <c r="G162" s="38" t="str">
        <f t="shared" si="45"/>
        <v/>
      </c>
      <c r="H162" s="37"/>
      <c r="I162" s="36"/>
      <c r="J162" s="36"/>
      <c r="K162" s="3"/>
      <c r="L162" s="3"/>
      <c r="M162" s="39" t="str">
        <f t="shared" si="46"/>
        <v/>
      </c>
      <c r="N162" s="36"/>
      <c r="O162" s="36"/>
      <c r="P162" s="112"/>
      <c r="Q162" s="36"/>
      <c r="R162" s="291" t="str">
        <f t="shared" si="47"/>
        <v/>
      </c>
    </row>
    <row r="163" spans="1:18" x14ac:dyDescent="0.3">
      <c r="A163" s="31"/>
      <c r="B163" s="580"/>
      <c r="C163" s="36"/>
      <c r="D163" s="36" t="str">
        <f t="shared" si="44"/>
        <v/>
      </c>
      <c r="E163" s="37"/>
      <c r="F163" s="38"/>
      <c r="G163" s="38" t="str">
        <f t="shared" si="45"/>
        <v/>
      </c>
      <c r="H163" s="37"/>
      <c r="I163" s="36"/>
      <c r="J163" s="36"/>
      <c r="K163" s="3"/>
      <c r="L163" s="3"/>
      <c r="M163" s="39" t="str">
        <f t="shared" si="46"/>
        <v/>
      </c>
      <c r="N163" s="36"/>
      <c r="O163" s="36"/>
      <c r="P163" s="112"/>
      <c r="Q163" s="36"/>
      <c r="R163" s="291" t="str">
        <f t="shared" si="47"/>
        <v/>
      </c>
    </row>
    <row r="164" spans="1:18" ht="15" customHeight="1" x14ac:dyDescent="0.3">
      <c r="A164" s="31"/>
      <c r="B164" s="71" t="s">
        <v>12</v>
      </c>
      <c r="C164" s="3"/>
      <c r="D164" s="32">
        <f>SUM(D165:D174)</f>
        <v>0</v>
      </c>
      <c r="E164" s="33" t="e">
        <f>D164/C164</f>
        <v>#DIV/0!</v>
      </c>
      <c r="F164" s="72"/>
      <c r="G164" s="34">
        <f>SUM(G165:G174)</f>
        <v>0</v>
      </c>
      <c r="H164" s="33" t="e">
        <f>G164/F164</f>
        <v>#DIV/0!</v>
      </c>
      <c r="I164" s="32">
        <f ca="1">C164*$C$5</f>
        <v>0</v>
      </c>
      <c r="J164" s="32">
        <f>F164*$C$4</f>
        <v>0</v>
      </c>
      <c r="K164" s="32"/>
      <c r="L164" s="32"/>
      <c r="M164" s="35"/>
      <c r="N164" s="32">
        <f ca="1">(MAX(I164:J164))</f>
        <v>0</v>
      </c>
      <c r="O164" s="32">
        <f ca="1">ROUNDDOWN(N164/$P$2,0)</f>
        <v>0</v>
      </c>
      <c r="P164" s="34">
        <f>COUNTA(L165:L174)</f>
        <v>0</v>
      </c>
      <c r="Q164" s="3"/>
      <c r="R164" s="290" t="str">
        <f t="shared" si="47"/>
        <v/>
      </c>
    </row>
    <row r="165" spans="1:18" x14ac:dyDescent="0.3">
      <c r="A165" s="31"/>
      <c r="B165" s="578" t="s">
        <v>13</v>
      </c>
      <c r="C165" s="36"/>
      <c r="D165" s="36" t="str">
        <f t="shared" ref="D165:D174" si="48">IF(M165="","",$E$4/$M$680*M165)</f>
        <v/>
      </c>
      <c r="E165" s="37"/>
      <c r="F165" s="38"/>
      <c r="G165" s="38" t="str">
        <f t="shared" ref="G165:G174" si="49">IF(M165="","",$E$5/$M$680*M165)</f>
        <v/>
      </c>
      <c r="H165" s="37"/>
      <c r="I165" s="36"/>
      <c r="J165" s="36"/>
      <c r="K165" s="3"/>
      <c r="L165" s="3"/>
      <c r="M165" s="39" t="str">
        <f t="shared" ref="M165:M174" si="50">IF(ISBLANK(L165),"",IF($Q$164="y",0,AirflowAdj*42.654*EXP(-0.021*L165)))</f>
        <v/>
      </c>
      <c r="N165" s="36"/>
      <c r="O165" s="36"/>
      <c r="P165" s="112"/>
      <c r="Q165" s="36"/>
      <c r="R165" s="291" t="str">
        <f t="shared" si="47"/>
        <v/>
      </c>
    </row>
    <row r="166" spans="1:18" x14ac:dyDescent="0.3">
      <c r="A166" s="31"/>
      <c r="B166" s="579"/>
      <c r="C166" s="36"/>
      <c r="D166" s="36" t="str">
        <f t="shared" si="48"/>
        <v/>
      </c>
      <c r="E166" s="37"/>
      <c r="F166" s="38"/>
      <c r="G166" s="38" t="str">
        <f t="shared" si="49"/>
        <v/>
      </c>
      <c r="H166" s="37"/>
      <c r="I166" s="36"/>
      <c r="J166" s="36"/>
      <c r="K166" s="3"/>
      <c r="L166" s="3"/>
      <c r="M166" s="39" t="str">
        <f t="shared" si="50"/>
        <v/>
      </c>
      <c r="N166" s="36"/>
      <c r="O166" s="36"/>
      <c r="P166" s="112"/>
      <c r="Q166" s="36"/>
      <c r="R166" s="291" t="str">
        <f t="shared" si="47"/>
        <v/>
      </c>
    </row>
    <row r="167" spans="1:18" x14ac:dyDescent="0.3">
      <c r="A167" s="31"/>
      <c r="B167" s="579"/>
      <c r="C167" s="36"/>
      <c r="D167" s="36" t="str">
        <f t="shared" si="48"/>
        <v/>
      </c>
      <c r="E167" s="37"/>
      <c r="F167" s="38"/>
      <c r="G167" s="38" t="str">
        <f t="shared" si="49"/>
        <v/>
      </c>
      <c r="H167" s="37"/>
      <c r="I167" s="36"/>
      <c r="J167" s="36"/>
      <c r="K167" s="3"/>
      <c r="L167" s="3"/>
      <c r="M167" s="39" t="str">
        <f t="shared" si="50"/>
        <v/>
      </c>
      <c r="N167" s="36"/>
      <c r="O167" s="36"/>
      <c r="P167" s="112"/>
      <c r="Q167" s="36"/>
      <c r="R167" s="291" t="str">
        <f t="shared" si="47"/>
        <v/>
      </c>
    </row>
    <row r="168" spans="1:18" x14ac:dyDescent="0.3">
      <c r="A168" s="31"/>
      <c r="B168" s="579"/>
      <c r="C168" s="36"/>
      <c r="D168" s="36" t="str">
        <f t="shared" si="48"/>
        <v/>
      </c>
      <c r="E168" s="37"/>
      <c r="F168" s="38"/>
      <c r="G168" s="38" t="str">
        <f t="shared" si="49"/>
        <v/>
      </c>
      <c r="H168" s="37"/>
      <c r="I168" s="36"/>
      <c r="J168" s="36"/>
      <c r="K168" s="3"/>
      <c r="L168" s="3"/>
      <c r="M168" s="39" t="str">
        <f t="shared" si="50"/>
        <v/>
      </c>
      <c r="N168" s="36"/>
      <c r="O168" s="36"/>
      <c r="P168" s="112"/>
      <c r="Q168" s="36"/>
      <c r="R168" s="291" t="str">
        <f t="shared" si="47"/>
        <v/>
      </c>
    </row>
    <row r="169" spans="1:18" x14ac:dyDescent="0.3">
      <c r="A169" s="31"/>
      <c r="B169" s="579"/>
      <c r="C169" s="36"/>
      <c r="D169" s="36" t="str">
        <f t="shared" si="48"/>
        <v/>
      </c>
      <c r="E169" s="37"/>
      <c r="F169" s="38"/>
      <c r="G169" s="38" t="str">
        <f t="shared" si="49"/>
        <v/>
      </c>
      <c r="H169" s="37"/>
      <c r="I169" s="36"/>
      <c r="J169" s="36"/>
      <c r="K169" s="3"/>
      <c r="L169" s="3"/>
      <c r="M169" s="39" t="str">
        <f t="shared" si="50"/>
        <v/>
      </c>
      <c r="N169" s="36"/>
      <c r="O169" s="36"/>
      <c r="P169" s="112"/>
      <c r="Q169" s="36"/>
      <c r="R169" s="291" t="str">
        <f t="shared" si="47"/>
        <v/>
      </c>
    </row>
    <row r="170" spans="1:18" x14ac:dyDescent="0.3">
      <c r="A170" s="31"/>
      <c r="B170" s="579"/>
      <c r="C170" s="36"/>
      <c r="D170" s="36" t="str">
        <f t="shared" si="48"/>
        <v/>
      </c>
      <c r="E170" s="37"/>
      <c r="F170" s="38"/>
      <c r="G170" s="38" t="str">
        <f t="shared" si="49"/>
        <v/>
      </c>
      <c r="H170" s="37"/>
      <c r="I170" s="36"/>
      <c r="J170" s="36"/>
      <c r="K170" s="3"/>
      <c r="L170" s="3"/>
      <c r="M170" s="39" t="str">
        <f t="shared" si="50"/>
        <v/>
      </c>
      <c r="N170" s="36"/>
      <c r="O170" s="36"/>
      <c r="P170" s="112"/>
      <c r="Q170" s="36"/>
      <c r="R170" s="291" t="str">
        <f t="shared" si="47"/>
        <v/>
      </c>
    </row>
    <row r="171" spans="1:18" x14ac:dyDescent="0.3">
      <c r="A171" s="31"/>
      <c r="B171" s="579"/>
      <c r="C171" s="36"/>
      <c r="D171" s="36" t="str">
        <f t="shared" si="48"/>
        <v/>
      </c>
      <c r="E171" s="37"/>
      <c r="F171" s="38"/>
      <c r="G171" s="38" t="str">
        <f t="shared" si="49"/>
        <v/>
      </c>
      <c r="H171" s="37"/>
      <c r="I171" s="36"/>
      <c r="J171" s="36"/>
      <c r="K171" s="3"/>
      <c r="L171" s="3"/>
      <c r="M171" s="39" t="str">
        <f t="shared" si="50"/>
        <v/>
      </c>
      <c r="N171" s="36"/>
      <c r="O171" s="36"/>
      <c r="P171" s="112"/>
      <c r="Q171" s="36"/>
      <c r="R171" s="291" t="str">
        <f t="shared" si="47"/>
        <v/>
      </c>
    </row>
    <row r="172" spans="1:18" x14ac:dyDescent="0.3">
      <c r="A172" s="31"/>
      <c r="B172" s="579"/>
      <c r="C172" s="36"/>
      <c r="D172" s="36" t="str">
        <f t="shared" si="48"/>
        <v/>
      </c>
      <c r="E172" s="37"/>
      <c r="F172" s="38"/>
      <c r="G172" s="38" t="str">
        <f t="shared" si="49"/>
        <v/>
      </c>
      <c r="H172" s="37"/>
      <c r="I172" s="36"/>
      <c r="J172" s="36"/>
      <c r="K172" s="3"/>
      <c r="L172" s="3"/>
      <c r="M172" s="39" t="str">
        <f t="shared" si="50"/>
        <v/>
      </c>
      <c r="N172" s="36"/>
      <c r="O172" s="36"/>
      <c r="P172" s="112"/>
      <c r="Q172" s="36"/>
      <c r="R172" s="291" t="str">
        <f t="shared" si="47"/>
        <v/>
      </c>
    </row>
    <row r="173" spans="1:18" x14ac:dyDescent="0.3">
      <c r="A173" s="31"/>
      <c r="B173" s="579"/>
      <c r="C173" s="36"/>
      <c r="D173" s="36" t="str">
        <f t="shared" si="48"/>
        <v/>
      </c>
      <c r="E173" s="37"/>
      <c r="F173" s="38"/>
      <c r="G173" s="38" t="str">
        <f t="shared" si="49"/>
        <v/>
      </c>
      <c r="H173" s="37"/>
      <c r="I173" s="36"/>
      <c r="J173" s="36"/>
      <c r="K173" s="3"/>
      <c r="L173" s="3"/>
      <c r="M173" s="39" t="str">
        <f t="shared" si="50"/>
        <v/>
      </c>
      <c r="N173" s="36"/>
      <c r="O173" s="36"/>
      <c r="P173" s="112"/>
      <c r="Q173" s="36"/>
      <c r="R173" s="291" t="str">
        <f t="shared" si="47"/>
        <v/>
      </c>
    </row>
    <row r="174" spans="1:18" x14ac:dyDescent="0.3">
      <c r="A174" s="31"/>
      <c r="B174" s="580"/>
      <c r="C174" s="36"/>
      <c r="D174" s="36" t="str">
        <f t="shared" si="48"/>
        <v/>
      </c>
      <c r="E174" s="37"/>
      <c r="F174" s="38"/>
      <c r="G174" s="38" t="str">
        <f t="shared" si="49"/>
        <v/>
      </c>
      <c r="H174" s="37"/>
      <c r="I174" s="36"/>
      <c r="J174" s="36"/>
      <c r="K174" s="3"/>
      <c r="L174" s="3"/>
      <c r="M174" s="39" t="str">
        <f t="shared" si="50"/>
        <v/>
      </c>
      <c r="N174" s="36"/>
      <c r="O174" s="36"/>
      <c r="P174" s="112"/>
      <c r="Q174" s="36"/>
      <c r="R174" s="291" t="str">
        <f t="shared" si="47"/>
        <v/>
      </c>
    </row>
    <row r="175" spans="1:18" ht="30" customHeight="1" x14ac:dyDescent="0.3">
      <c r="A175" s="31"/>
      <c r="B175" s="40" t="s">
        <v>67</v>
      </c>
      <c r="C175" s="41">
        <f>SUM(C10,C21,C54,C65,C76,C87,C98,C109,C120,C131,C153,C164,C142,C32,C43)</f>
        <v>0</v>
      </c>
      <c r="D175" s="41">
        <f>SUM(D10,D21,D54,D65,D76,D87,D98,D109,D120,D131,D153,D164,D142,D43,D32)</f>
        <v>0</v>
      </c>
      <c r="E175" s="42" t="e">
        <f>D175/C175</f>
        <v>#DIV/0!</v>
      </c>
      <c r="F175" s="41">
        <f>SUM(F10,F21,F54,F65,F76,F87,F98,F109,F120,F131,F153,F164,F142,F43,F32)</f>
        <v>0</v>
      </c>
      <c r="G175" s="41">
        <f>SUM(G10,G21,G54,G65,G76,G87,G98,G109,G120,G131,G153,G164,G142,G43,G32)</f>
        <v>0</v>
      </c>
      <c r="H175" s="42" t="e">
        <f>G175/F175</f>
        <v>#DIV/0!</v>
      </c>
      <c r="I175" s="41">
        <f ca="1">SUM(I10:I174)</f>
        <v>0</v>
      </c>
      <c r="J175" s="41">
        <f>SUM(J10:J174)</f>
        <v>0</v>
      </c>
      <c r="K175" s="41"/>
      <c r="L175" s="41"/>
      <c r="M175" s="41">
        <f>SUM(M10:M174)</f>
        <v>0</v>
      </c>
      <c r="N175" s="41">
        <f ca="1">SUM(N10:N174)</f>
        <v>0</v>
      </c>
      <c r="O175" s="41">
        <f ca="1">SUM(O10:O174)</f>
        <v>0</v>
      </c>
      <c r="P175" s="41">
        <f>SUM(P10,P21,P54,P65,P76,P87,P98,P109,P120,P131,P153,P164,P142,P32,P43)</f>
        <v>0</v>
      </c>
      <c r="Q175" s="41"/>
      <c r="R175" s="291" t="str">
        <f t="shared" si="47"/>
        <v/>
      </c>
    </row>
    <row r="176" spans="1:18" ht="21" customHeight="1" x14ac:dyDescent="0.4">
      <c r="A176" s="466">
        <f>C342</f>
        <v>0</v>
      </c>
      <c r="B176" s="26" t="s">
        <v>197</v>
      </c>
      <c r="C176" s="27"/>
      <c r="D176" s="28"/>
      <c r="E176" s="29"/>
      <c r="F176" s="28"/>
      <c r="G176" s="28"/>
      <c r="H176" s="29"/>
      <c r="I176" s="27"/>
      <c r="J176" s="27"/>
      <c r="K176" s="27"/>
      <c r="L176" s="27"/>
      <c r="M176" s="30"/>
      <c r="N176" s="27"/>
      <c r="O176" s="27"/>
      <c r="P176" s="28"/>
      <c r="Q176" s="27"/>
      <c r="R176" s="289" t="str">
        <f t="shared" si="47"/>
        <v/>
      </c>
    </row>
    <row r="177" spans="1:18" ht="15" customHeight="1" x14ac:dyDescent="0.3">
      <c r="A177" s="43"/>
      <c r="B177" s="71" t="s">
        <v>12</v>
      </c>
      <c r="C177" s="3"/>
      <c r="D177" s="32">
        <f>SUM(D178:D187)</f>
        <v>0</v>
      </c>
      <c r="E177" s="33" t="e">
        <f>D177/C177</f>
        <v>#DIV/0!</v>
      </c>
      <c r="F177" s="72"/>
      <c r="G177" s="34">
        <f>SUM(G178:G187)</f>
        <v>0</v>
      </c>
      <c r="H177" s="33" t="e">
        <f>G177/F177</f>
        <v>#DIV/0!</v>
      </c>
      <c r="I177" s="32">
        <f ca="1">C177*$C$5</f>
        <v>0</v>
      </c>
      <c r="J177" s="32">
        <f>F177*$C$4</f>
        <v>0</v>
      </c>
      <c r="K177" s="32"/>
      <c r="L177" s="32"/>
      <c r="M177" s="35"/>
      <c r="N177" s="32">
        <f ca="1">(MAX(I177:J177))</f>
        <v>0</v>
      </c>
      <c r="O177" s="32">
        <f ca="1">ROUNDDOWN(N177/$P$2,0)</f>
        <v>0</v>
      </c>
      <c r="P177" s="34">
        <f>COUNTA(L178:L187)</f>
        <v>0</v>
      </c>
      <c r="Q177" s="3"/>
      <c r="R177" s="290" t="str">
        <f t="shared" si="47"/>
        <v/>
      </c>
    </row>
    <row r="178" spans="1:18" x14ac:dyDescent="0.3">
      <c r="A178" s="43"/>
      <c r="B178" s="578" t="s">
        <v>13</v>
      </c>
      <c r="C178" s="36"/>
      <c r="D178" s="36" t="str">
        <f t="shared" ref="D178:D187" si="51">IF(M178="","",$E$4/$M$680*M178)</f>
        <v/>
      </c>
      <c r="E178" s="37"/>
      <c r="F178" s="38"/>
      <c r="G178" s="38" t="str">
        <f t="shared" ref="G178:G187" si="52">IF(M178="","",$E$5/$M$680*M178)</f>
        <v/>
      </c>
      <c r="H178" s="37"/>
      <c r="I178" s="36"/>
      <c r="J178" s="36"/>
      <c r="K178" s="3"/>
      <c r="L178" s="3"/>
      <c r="M178" s="39" t="str">
        <f t="shared" ref="M178:M187" si="53">IF(ISBLANK(L178),"",IF($Q$177="y",0,AirflowAdj*42.654*EXP(-0.021*L178)))</f>
        <v/>
      </c>
      <c r="N178" s="36"/>
      <c r="O178" s="36"/>
      <c r="P178" s="112"/>
      <c r="Q178" s="36"/>
      <c r="R178" s="291" t="str">
        <f t="shared" si="47"/>
        <v/>
      </c>
    </row>
    <row r="179" spans="1:18" x14ac:dyDescent="0.3">
      <c r="A179" s="43"/>
      <c r="B179" s="579"/>
      <c r="C179" s="36"/>
      <c r="D179" s="36" t="str">
        <f t="shared" si="51"/>
        <v/>
      </c>
      <c r="E179" s="37"/>
      <c r="F179" s="38"/>
      <c r="G179" s="38" t="str">
        <f t="shared" si="52"/>
        <v/>
      </c>
      <c r="H179" s="37"/>
      <c r="I179" s="36"/>
      <c r="J179" s="36"/>
      <c r="K179" s="3"/>
      <c r="L179" s="3"/>
      <c r="M179" s="39" t="str">
        <f t="shared" si="53"/>
        <v/>
      </c>
      <c r="N179" s="36"/>
      <c r="O179" s="36"/>
      <c r="P179" s="112"/>
      <c r="Q179" s="36"/>
      <c r="R179" s="291" t="str">
        <f t="shared" si="47"/>
        <v/>
      </c>
    </row>
    <row r="180" spans="1:18" x14ac:dyDescent="0.3">
      <c r="A180" s="43"/>
      <c r="B180" s="579"/>
      <c r="C180" s="36"/>
      <c r="D180" s="36" t="str">
        <f t="shared" si="51"/>
        <v/>
      </c>
      <c r="E180" s="37"/>
      <c r="F180" s="38"/>
      <c r="G180" s="38" t="str">
        <f t="shared" si="52"/>
        <v/>
      </c>
      <c r="H180" s="37"/>
      <c r="I180" s="36"/>
      <c r="J180" s="36"/>
      <c r="K180" s="3"/>
      <c r="L180" s="3"/>
      <c r="M180" s="39" t="str">
        <f t="shared" si="53"/>
        <v/>
      </c>
      <c r="N180" s="36"/>
      <c r="O180" s="36"/>
      <c r="P180" s="112"/>
      <c r="Q180" s="36"/>
      <c r="R180" s="291" t="str">
        <f t="shared" si="47"/>
        <v/>
      </c>
    </row>
    <row r="181" spans="1:18" x14ac:dyDescent="0.3">
      <c r="A181" s="43"/>
      <c r="B181" s="579"/>
      <c r="C181" s="36"/>
      <c r="D181" s="36" t="str">
        <f t="shared" si="51"/>
        <v/>
      </c>
      <c r="E181" s="37"/>
      <c r="F181" s="38"/>
      <c r="G181" s="38" t="str">
        <f t="shared" si="52"/>
        <v/>
      </c>
      <c r="H181" s="37"/>
      <c r="I181" s="36"/>
      <c r="J181" s="36"/>
      <c r="K181" s="3"/>
      <c r="L181" s="3"/>
      <c r="M181" s="39" t="str">
        <f t="shared" si="53"/>
        <v/>
      </c>
      <c r="N181" s="36"/>
      <c r="O181" s="36"/>
      <c r="P181" s="112"/>
      <c r="Q181" s="36"/>
      <c r="R181" s="291" t="str">
        <f t="shared" si="47"/>
        <v/>
      </c>
    </row>
    <row r="182" spans="1:18" x14ac:dyDescent="0.3">
      <c r="A182" s="43"/>
      <c r="B182" s="579"/>
      <c r="C182" s="36"/>
      <c r="D182" s="36" t="str">
        <f t="shared" si="51"/>
        <v/>
      </c>
      <c r="E182" s="37"/>
      <c r="F182" s="38"/>
      <c r="G182" s="38" t="str">
        <f t="shared" si="52"/>
        <v/>
      </c>
      <c r="H182" s="37"/>
      <c r="I182" s="36"/>
      <c r="J182" s="36"/>
      <c r="K182" s="3"/>
      <c r="L182" s="3"/>
      <c r="M182" s="39" t="str">
        <f t="shared" si="53"/>
        <v/>
      </c>
      <c r="N182" s="36"/>
      <c r="O182" s="36"/>
      <c r="P182" s="112"/>
      <c r="Q182" s="36"/>
      <c r="R182" s="291" t="str">
        <f t="shared" si="47"/>
        <v/>
      </c>
    </row>
    <row r="183" spans="1:18" x14ac:dyDescent="0.3">
      <c r="A183" s="43"/>
      <c r="B183" s="579"/>
      <c r="C183" s="36"/>
      <c r="D183" s="36" t="str">
        <f t="shared" si="51"/>
        <v/>
      </c>
      <c r="E183" s="37"/>
      <c r="F183" s="38"/>
      <c r="G183" s="38" t="str">
        <f t="shared" si="52"/>
        <v/>
      </c>
      <c r="H183" s="37"/>
      <c r="I183" s="36"/>
      <c r="J183" s="36"/>
      <c r="K183" s="3"/>
      <c r="L183" s="3"/>
      <c r="M183" s="39" t="str">
        <f t="shared" si="53"/>
        <v/>
      </c>
      <c r="N183" s="36"/>
      <c r="O183" s="36"/>
      <c r="P183" s="112"/>
      <c r="Q183" s="36"/>
      <c r="R183" s="291" t="str">
        <f t="shared" si="47"/>
        <v/>
      </c>
    </row>
    <row r="184" spans="1:18" x14ac:dyDescent="0.3">
      <c r="A184" s="43"/>
      <c r="B184" s="579"/>
      <c r="C184" s="36"/>
      <c r="D184" s="36" t="str">
        <f t="shared" si="51"/>
        <v/>
      </c>
      <c r="E184" s="37"/>
      <c r="F184" s="38"/>
      <c r="G184" s="38" t="str">
        <f t="shared" si="52"/>
        <v/>
      </c>
      <c r="H184" s="37"/>
      <c r="I184" s="36"/>
      <c r="J184" s="36"/>
      <c r="K184" s="3"/>
      <c r="L184" s="3"/>
      <c r="M184" s="39" t="str">
        <f t="shared" si="53"/>
        <v/>
      </c>
      <c r="N184" s="36"/>
      <c r="O184" s="36"/>
      <c r="P184" s="112"/>
      <c r="Q184" s="36"/>
      <c r="R184" s="291" t="str">
        <f t="shared" si="47"/>
        <v/>
      </c>
    </row>
    <row r="185" spans="1:18" x14ac:dyDescent="0.3">
      <c r="A185" s="43"/>
      <c r="B185" s="579"/>
      <c r="C185" s="36"/>
      <c r="D185" s="36" t="str">
        <f t="shared" si="51"/>
        <v/>
      </c>
      <c r="E185" s="37"/>
      <c r="F185" s="38"/>
      <c r="G185" s="38" t="str">
        <f t="shared" si="52"/>
        <v/>
      </c>
      <c r="H185" s="37"/>
      <c r="I185" s="36"/>
      <c r="J185" s="36"/>
      <c r="K185" s="3"/>
      <c r="L185" s="3"/>
      <c r="M185" s="39" t="str">
        <f t="shared" si="53"/>
        <v/>
      </c>
      <c r="N185" s="36"/>
      <c r="O185" s="36"/>
      <c r="P185" s="112"/>
      <c r="Q185" s="36"/>
      <c r="R185" s="291" t="str">
        <f t="shared" si="47"/>
        <v/>
      </c>
    </row>
    <row r="186" spans="1:18" x14ac:dyDescent="0.3">
      <c r="A186" s="43"/>
      <c r="B186" s="579"/>
      <c r="C186" s="36"/>
      <c r="D186" s="36" t="str">
        <f t="shared" si="51"/>
        <v/>
      </c>
      <c r="E186" s="37"/>
      <c r="F186" s="38"/>
      <c r="G186" s="38" t="str">
        <f t="shared" si="52"/>
        <v/>
      </c>
      <c r="H186" s="37"/>
      <c r="I186" s="36"/>
      <c r="J186" s="36"/>
      <c r="K186" s="3"/>
      <c r="L186" s="3"/>
      <c r="M186" s="39" t="str">
        <f t="shared" si="53"/>
        <v/>
      </c>
      <c r="N186" s="36"/>
      <c r="O186" s="36"/>
      <c r="P186" s="112"/>
      <c r="Q186" s="36"/>
      <c r="R186" s="291" t="str">
        <f t="shared" si="47"/>
        <v/>
      </c>
    </row>
    <row r="187" spans="1:18" x14ac:dyDescent="0.3">
      <c r="A187" s="43"/>
      <c r="B187" s="580"/>
      <c r="C187" s="36"/>
      <c r="D187" s="36" t="str">
        <f t="shared" si="51"/>
        <v/>
      </c>
      <c r="E187" s="37"/>
      <c r="F187" s="38"/>
      <c r="G187" s="38" t="str">
        <f t="shared" si="52"/>
        <v/>
      </c>
      <c r="H187" s="37"/>
      <c r="I187" s="36"/>
      <c r="J187" s="36"/>
      <c r="K187" s="3"/>
      <c r="L187" s="3"/>
      <c r="M187" s="39" t="str">
        <f t="shared" si="53"/>
        <v/>
      </c>
      <c r="N187" s="36"/>
      <c r="O187" s="36"/>
      <c r="P187" s="112"/>
      <c r="Q187" s="36"/>
      <c r="R187" s="291" t="str">
        <f t="shared" si="47"/>
        <v/>
      </c>
    </row>
    <row r="188" spans="1:18" ht="15" customHeight="1" x14ac:dyDescent="0.3">
      <c r="A188" s="43"/>
      <c r="B188" s="71" t="s">
        <v>12</v>
      </c>
      <c r="C188" s="3"/>
      <c r="D188" s="32">
        <f>SUM(D189:D198)</f>
        <v>0</v>
      </c>
      <c r="E188" s="33" t="e">
        <f>D188/C188</f>
        <v>#DIV/0!</v>
      </c>
      <c r="F188" s="72"/>
      <c r="G188" s="34">
        <f>SUM(G189:G198)</f>
        <v>0</v>
      </c>
      <c r="H188" s="33" t="e">
        <f>G188/F188</f>
        <v>#DIV/0!</v>
      </c>
      <c r="I188" s="32">
        <f ca="1">C188*$C$5</f>
        <v>0</v>
      </c>
      <c r="J188" s="32">
        <f>F188*$C$4</f>
        <v>0</v>
      </c>
      <c r="K188" s="32"/>
      <c r="L188" s="32"/>
      <c r="M188" s="35"/>
      <c r="N188" s="32">
        <f ca="1">(MAX(I188:J188))</f>
        <v>0</v>
      </c>
      <c r="O188" s="32">
        <f ca="1">ROUNDDOWN(N188/$P$2,0)</f>
        <v>0</v>
      </c>
      <c r="P188" s="34">
        <f>COUNTA(L189:L198)</f>
        <v>0</v>
      </c>
      <c r="Q188" s="3"/>
      <c r="R188" s="290" t="str">
        <f t="shared" si="47"/>
        <v/>
      </c>
    </row>
    <row r="189" spans="1:18" x14ac:dyDescent="0.3">
      <c r="A189" s="43"/>
      <c r="B189" s="578" t="s">
        <v>13</v>
      </c>
      <c r="C189" s="36"/>
      <c r="D189" s="36" t="str">
        <f t="shared" ref="D189:D198" si="54">IF(M189="","",$E$4/$M$680*M189)</f>
        <v/>
      </c>
      <c r="E189" s="37"/>
      <c r="F189" s="38"/>
      <c r="G189" s="38" t="str">
        <f t="shared" ref="G189:G198" si="55">IF(M189="","",$E$5/$M$680*M189)</f>
        <v/>
      </c>
      <c r="H189" s="37"/>
      <c r="I189" s="36"/>
      <c r="J189" s="36"/>
      <c r="K189" s="3"/>
      <c r="L189" s="3"/>
      <c r="M189" s="39" t="str">
        <f t="shared" ref="M189:M198" si="56">IF(ISBLANK(L189),"",IF($Q$188="y",0,AirflowAdj*42.654*EXP(-0.021*L189)))</f>
        <v/>
      </c>
      <c r="N189" s="36"/>
      <c r="O189" s="36"/>
      <c r="P189" s="112"/>
      <c r="Q189" s="36"/>
      <c r="R189" s="291" t="str">
        <f t="shared" si="47"/>
        <v/>
      </c>
    </row>
    <row r="190" spans="1:18" x14ac:dyDescent="0.3">
      <c r="A190" s="43"/>
      <c r="B190" s="579"/>
      <c r="C190" s="36"/>
      <c r="D190" s="36" t="str">
        <f t="shared" si="54"/>
        <v/>
      </c>
      <c r="E190" s="37"/>
      <c r="F190" s="38"/>
      <c r="G190" s="38" t="str">
        <f t="shared" si="55"/>
        <v/>
      </c>
      <c r="H190" s="37"/>
      <c r="I190" s="36"/>
      <c r="J190" s="36"/>
      <c r="K190" s="3"/>
      <c r="L190" s="3"/>
      <c r="M190" s="39" t="str">
        <f t="shared" si="56"/>
        <v/>
      </c>
      <c r="N190" s="36"/>
      <c r="O190" s="36"/>
      <c r="P190" s="112"/>
      <c r="Q190" s="36"/>
      <c r="R190" s="291" t="str">
        <f t="shared" si="47"/>
        <v/>
      </c>
    </row>
    <row r="191" spans="1:18" x14ac:dyDescent="0.3">
      <c r="A191" s="43"/>
      <c r="B191" s="579"/>
      <c r="C191" s="36"/>
      <c r="D191" s="36" t="str">
        <f t="shared" si="54"/>
        <v/>
      </c>
      <c r="E191" s="37"/>
      <c r="F191" s="38"/>
      <c r="G191" s="38" t="str">
        <f t="shared" si="55"/>
        <v/>
      </c>
      <c r="H191" s="37"/>
      <c r="I191" s="36"/>
      <c r="J191" s="36"/>
      <c r="K191" s="3"/>
      <c r="L191" s="3"/>
      <c r="M191" s="39" t="str">
        <f t="shared" si="56"/>
        <v/>
      </c>
      <c r="N191" s="36"/>
      <c r="O191" s="36"/>
      <c r="P191" s="112"/>
      <c r="Q191" s="36"/>
      <c r="R191" s="291" t="str">
        <f t="shared" si="47"/>
        <v/>
      </c>
    </row>
    <row r="192" spans="1:18" x14ac:dyDescent="0.3">
      <c r="A192" s="43"/>
      <c r="B192" s="579"/>
      <c r="C192" s="36"/>
      <c r="D192" s="36" t="str">
        <f t="shared" si="54"/>
        <v/>
      </c>
      <c r="E192" s="37"/>
      <c r="F192" s="38"/>
      <c r="G192" s="38" t="str">
        <f t="shared" si="55"/>
        <v/>
      </c>
      <c r="H192" s="37"/>
      <c r="I192" s="36"/>
      <c r="J192" s="36"/>
      <c r="K192" s="3"/>
      <c r="L192" s="3"/>
      <c r="M192" s="39" t="str">
        <f t="shared" si="56"/>
        <v/>
      </c>
      <c r="N192" s="36"/>
      <c r="O192" s="36"/>
      <c r="P192" s="112"/>
      <c r="Q192" s="36"/>
      <c r="R192" s="291" t="str">
        <f t="shared" si="47"/>
        <v/>
      </c>
    </row>
    <row r="193" spans="1:18" x14ac:dyDescent="0.3">
      <c r="A193" s="43"/>
      <c r="B193" s="579"/>
      <c r="C193" s="36"/>
      <c r="D193" s="36" t="str">
        <f t="shared" si="54"/>
        <v/>
      </c>
      <c r="E193" s="37"/>
      <c r="F193" s="38"/>
      <c r="G193" s="38" t="str">
        <f t="shared" si="55"/>
        <v/>
      </c>
      <c r="H193" s="37"/>
      <c r="I193" s="36"/>
      <c r="J193" s="36"/>
      <c r="K193" s="3"/>
      <c r="L193" s="3"/>
      <c r="M193" s="39" t="str">
        <f t="shared" si="56"/>
        <v/>
      </c>
      <c r="N193" s="36"/>
      <c r="O193" s="36"/>
      <c r="P193" s="112"/>
      <c r="Q193" s="36"/>
      <c r="R193" s="291" t="str">
        <f t="shared" si="47"/>
        <v/>
      </c>
    </row>
    <row r="194" spans="1:18" x14ac:dyDescent="0.3">
      <c r="A194" s="43"/>
      <c r="B194" s="579"/>
      <c r="C194" s="36"/>
      <c r="D194" s="36" t="str">
        <f t="shared" si="54"/>
        <v/>
      </c>
      <c r="E194" s="37"/>
      <c r="F194" s="38"/>
      <c r="G194" s="38" t="str">
        <f t="shared" si="55"/>
        <v/>
      </c>
      <c r="H194" s="37"/>
      <c r="I194" s="36"/>
      <c r="J194" s="36"/>
      <c r="K194" s="3"/>
      <c r="L194" s="3"/>
      <c r="M194" s="39" t="str">
        <f t="shared" si="56"/>
        <v/>
      </c>
      <c r="N194" s="36"/>
      <c r="O194" s="36"/>
      <c r="P194" s="112"/>
      <c r="Q194" s="36"/>
      <c r="R194" s="291" t="str">
        <f t="shared" si="47"/>
        <v/>
      </c>
    </row>
    <row r="195" spans="1:18" x14ac:dyDescent="0.3">
      <c r="A195" s="43"/>
      <c r="B195" s="579"/>
      <c r="C195" s="36"/>
      <c r="D195" s="36" t="str">
        <f t="shared" si="54"/>
        <v/>
      </c>
      <c r="E195" s="37"/>
      <c r="F195" s="38"/>
      <c r="G195" s="38" t="str">
        <f t="shared" si="55"/>
        <v/>
      </c>
      <c r="H195" s="37"/>
      <c r="I195" s="36"/>
      <c r="J195" s="36"/>
      <c r="K195" s="3"/>
      <c r="L195" s="3"/>
      <c r="M195" s="39" t="str">
        <f t="shared" si="56"/>
        <v/>
      </c>
      <c r="N195" s="36"/>
      <c r="O195" s="36"/>
      <c r="P195" s="112"/>
      <c r="Q195" s="36"/>
      <c r="R195" s="291" t="str">
        <f t="shared" si="47"/>
        <v/>
      </c>
    </row>
    <row r="196" spans="1:18" x14ac:dyDescent="0.3">
      <c r="A196" s="43"/>
      <c r="B196" s="579"/>
      <c r="C196" s="36"/>
      <c r="D196" s="36" t="str">
        <f t="shared" si="54"/>
        <v/>
      </c>
      <c r="E196" s="37"/>
      <c r="F196" s="38"/>
      <c r="G196" s="38" t="str">
        <f t="shared" si="55"/>
        <v/>
      </c>
      <c r="H196" s="37"/>
      <c r="I196" s="36"/>
      <c r="J196" s="36"/>
      <c r="K196" s="3"/>
      <c r="L196" s="3"/>
      <c r="M196" s="39" t="str">
        <f t="shared" si="56"/>
        <v/>
      </c>
      <c r="N196" s="36"/>
      <c r="O196" s="36"/>
      <c r="P196" s="112"/>
      <c r="Q196" s="36"/>
      <c r="R196" s="291" t="str">
        <f t="shared" si="47"/>
        <v/>
      </c>
    </row>
    <row r="197" spans="1:18" x14ac:dyDescent="0.3">
      <c r="A197" s="43"/>
      <c r="B197" s="579"/>
      <c r="C197" s="36"/>
      <c r="D197" s="36" t="str">
        <f t="shared" si="54"/>
        <v/>
      </c>
      <c r="E197" s="37"/>
      <c r="F197" s="38"/>
      <c r="G197" s="38" t="str">
        <f t="shared" si="55"/>
        <v/>
      </c>
      <c r="H197" s="37"/>
      <c r="I197" s="36"/>
      <c r="J197" s="36"/>
      <c r="K197" s="3"/>
      <c r="L197" s="3"/>
      <c r="M197" s="39" t="str">
        <f t="shared" si="56"/>
        <v/>
      </c>
      <c r="N197" s="36"/>
      <c r="O197" s="36"/>
      <c r="P197" s="112"/>
      <c r="Q197" s="36"/>
      <c r="R197" s="291" t="str">
        <f t="shared" si="47"/>
        <v/>
      </c>
    </row>
    <row r="198" spans="1:18" x14ac:dyDescent="0.3">
      <c r="A198" s="43"/>
      <c r="B198" s="580"/>
      <c r="C198" s="36"/>
      <c r="D198" s="36" t="str">
        <f t="shared" si="54"/>
        <v/>
      </c>
      <c r="E198" s="37"/>
      <c r="F198" s="38"/>
      <c r="G198" s="38" t="str">
        <f t="shared" si="55"/>
        <v/>
      </c>
      <c r="H198" s="37"/>
      <c r="I198" s="36"/>
      <c r="J198" s="36"/>
      <c r="K198" s="3"/>
      <c r="L198" s="3"/>
      <c r="M198" s="39" t="str">
        <f t="shared" si="56"/>
        <v/>
      </c>
      <c r="N198" s="36"/>
      <c r="O198" s="36"/>
      <c r="P198" s="112"/>
      <c r="Q198" s="36"/>
      <c r="R198" s="291" t="str">
        <f t="shared" si="47"/>
        <v/>
      </c>
    </row>
    <row r="199" spans="1:18" ht="15" customHeight="1" x14ac:dyDescent="0.3">
      <c r="A199" s="43"/>
      <c r="B199" s="71" t="s">
        <v>12</v>
      </c>
      <c r="C199" s="3"/>
      <c r="D199" s="32">
        <f>SUM(D200:D209)</f>
        <v>0</v>
      </c>
      <c r="E199" s="33" t="e">
        <f>D199/C199</f>
        <v>#DIV/0!</v>
      </c>
      <c r="F199" s="109"/>
      <c r="G199" s="34">
        <f>SUM(G200:G209)</f>
        <v>0</v>
      </c>
      <c r="H199" s="33" t="e">
        <f>G199/F199</f>
        <v>#DIV/0!</v>
      </c>
      <c r="I199" s="32">
        <f ca="1">C199*$C$5</f>
        <v>0</v>
      </c>
      <c r="J199" s="32">
        <f>F199*$C$4</f>
        <v>0</v>
      </c>
      <c r="K199" s="32"/>
      <c r="L199" s="32"/>
      <c r="M199" s="35"/>
      <c r="N199" s="32">
        <f ca="1">(MAX(I199:J199))</f>
        <v>0</v>
      </c>
      <c r="O199" s="32">
        <f ca="1">ROUNDDOWN(N199/$P$2,0)</f>
        <v>0</v>
      </c>
      <c r="P199" s="34">
        <f>COUNTA(L200:L209)</f>
        <v>0</v>
      </c>
      <c r="Q199" s="3"/>
      <c r="R199" s="290" t="str">
        <f t="shared" si="47"/>
        <v/>
      </c>
    </row>
    <row r="200" spans="1:18" x14ac:dyDescent="0.3">
      <c r="A200" s="43"/>
      <c r="B200" s="578" t="s">
        <v>13</v>
      </c>
      <c r="C200" s="36"/>
      <c r="D200" s="36" t="str">
        <f t="shared" ref="D200:D209" si="57">IF(M200="","",$E$4/$M$680*M200)</f>
        <v/>
      </c>
      <c r="E200" s="37"/>
      <c r="F200" s="38"/>
      <c r="G200" s="38" t="str">
        <f t="shared" ref="G200:G209" si="58">IF(M200="","",$E$5/$M$680*M200)</f>
        <v/>
      </c>
      <c r="H200" s="37"/>
      <c r="I200" s="36"/>
      <c r="J200" s="36"/>
      <c r="K200" s="3"/>
      <c r="L200" s="3"/>
      <c r="M200" s="39" t="str">
        <f t="shared" ref="M200:M209" si="59">IF(ISBLANK(L200),"",IF($Q$199="y",0,AirflowAdj*42.654*EXP(-0.021*L200)))</f>
        <v/>
      </c>
      <c r="N200" s="36"/>
      <c r="O200" s="36"/>
      <c r="P200" s="112"/>
      <c r="Q200" s="36"/>
      <c r="R200" s="291" t="str">
        <f t="shared" si="47"/>
        <v/>
      </c>
    </row>
    <row r="201" spans="1:18" x14ac:dyDescent="0.3">
      <c r="A201" s="43"/>
      <c r="B201" s="579"/>
      <c r="C201" s="36"/>
      <c r="D201" s="36" t="str">
        <f t="shared" si="57"/>
        <v/>
      </c>
      <c r="E201" s="37"/>
      <c r="F201" s="38"/>
      <c r="G201" s="38" t="str">
        <f t="shared" si="58"/>
        <v/>
      </c>
      <c r="H201" s="37"/>
      <c r="I201" s="36"/>
      <c r="J201" s="36"/>
      <c r="K201" s="3"/>
      <c r="L201" s="3"/>
      <c r="M201" s="39" t="str">
        <f t="shared" si="59"/>
        <v/>
      </c>
      <c r="N201" s="36"/>
      <c r="O201" s="36"/>
      <c r="P201" s="112"/>
      <c r="Q201" s="36"/>
      <c r="R201" s="291" t="str">
        <f t="shared" si="47"/>
        <v/>
      </c>
    </row>
    <row r="202" spans="1:18" x14ac:dyDescent="0.3">
      <c r="A202" s="43"/>
      <c r="B202" s="579"/>
      <c r="C202" s="36"/>
      <c r="D202" s="36" t="str">
        <f t="shared" si="57"/>
        <v/>
      </c>
      <c r="E202" s="37"/>
      <c r="F202" s="38"/>
      <c r="G202" s="38" t="str">
        <f t="shared" si="58"/>
        <v/>
      </c>
      <c r="H202" s="37"/>
      <c r="I202" s="36"/>
      <c r="J202" s="36"/>
      <c r="K202" s="3"/>
      <c r="L202" s="3"/>
      <c r="M202" s="39" t="str">
        <f t="shared" si="59"/>
        <v/>
      </c>
      <c r="N202" s="36"/>
      <c r="O202" s="36"/>
      <c r="P202" s="112"/>
      <c r="Q202" s="36"/>
      <c r="R202" s="291" t="str">
        <f t="shared" si="47"/>
        <v/>
      </c>
    </row>
    <row r="203" spans="1:18" x14ac:dyDescent="0.3">
      <c r="A203" s="43"/>
      <c r="B203" s="579"/>
      <c r="C203" s="36"/>
      <c r="D203" s="36" t="str">
        <f t="shared" si="57"/>
        <v/>
      </c>
      <c r="E203" s="37"/>
      <c r="F203" s="38"/>
      <c r="G203" s="38" t="str">
        <f t="shared" si="58"/>
        <v/>
      </c>
      <c r="H203" s="37"/>
      <c r="I203" s="36"/>
      <c r="J203" s="36"/>
      <c r="K203" s="3"/>
      <c r="L203" s="3"/>
      <c r="M203" s="39" t="str">
        <f t="shared" si="59"/>
        <v/>
      </c>
      <c r="N203" s="36"/>
      <c r="O203" s="36"/>
      <c r="P203" s="112"/>
      <c r="Q203" s="36"/>
      <c r="R203" s="291" t="str">
        <f t="shared" si="47"/>
        <v/>
      </c>
    </row>
    <row r="204" spans="1:18" x14ac:dyDescent="0.3">
      <c r="A204" s="43"/>
      <c r="B204" s="579"/>
      <c r="C204" s="36"/>
      <c r="D204" s="36" t="str">
        <f t="shared" si="57"/>
        <v/>
      </c>
      <c r="E204" s="37"/>
      <c r="F204" s="38"/>
      <c r="G204" s="38" t="str">
        <f t="shared" si="58"/>
        <v/>
      </c>
      <c r="H204" s="37"/>
      <c r="I204" s="36"/>
      <c r="J204" s="36"/>
      <c r="K204" s="3"/>
      <c r="L204" s="3"/>
      <c r="M204" s="39" t="str">
        <f t="shared" si="59"/>
        <v/>
      </c>
      <c r="N204" s="36"/>
      <c r="O204" s="36"/>
      <c r="P204" s="112"/>
      <c r="Q204" s="36"/>
      <c r="R204" s="291" t="str">
        <f t="shared" si="47"/>
        <v/>
      </c>
    </row>
    <row r="205" spans="1:18" x14ac:dyDescent="0.3">
      <c r="A205" s="43"/>
      <c r="B205" s="579"/>
      <c r="C205" s="36"/>
      <c r="D205" s="36" t="str">
        <f t="shared" si="57"/>
        <v/>
      </c>
      <c r="E205" s="37"/>
      <c r="F205" s="38"/>
      <c r="G205" s="38" t="str">
        <f t="shared" si="58"/>
        <v/>
      </c>
      <c r="H205" s="37"/>
      <c r="I205" s="36"/>
      <c r="J205" s="36"/>
      <c r="K205" s="3"/>
      <c r="L205" s="3"/>
      <c r="M205" s="39" t="str">
        <f t="shared" si="59"/>
        <v/>
      </c>
      <c r="N205" s="36"/>
      <c r="O205" s="36"/>
      <c r="P205" s="112"/>
      <c r="Q205" s="36"/>
      <c r="R205" s="291" t="str">
        <f t="shared" si="47"/>
        <v/>
      </c>
    </row>
    <row r="206" spans="1:18" x14ac:dyDescent="0.3">
      <c r="A206" s="43"/>
      <c r="B206" s="579"/>
      <c r="C206" s="36"/>
      <c r="D206" s="36" t="str">
        <f t="shared" si="57"/>
        <v/>
      </c>
      <c r="E206" s="37"/>
      <c r="F206" s="38"/>
      <c r="G206" s="38" t="str">
        <f t="shared" si="58"/>
        <v/>
      </c>
      <c r="H206" s="37"/>
      <c r="I206" s="36"/>
      <c r="J206" s="36"/>
      <c r="K206" s="3"/>
      <c r="L206" s="3"/>
      <c r="M206" s="39" t="str">
        <f t="shared" si="59"/>
        <v/>
      </c>
      <c r="N206" s="36"/>
      <c r="O206" s="36"/>
      <c r="P206" s="112"/>
      <c r="Q206" s="36"/>
      <c r="R206" s="291" t="str">
        <f t="shared" si="47"/>
        <v/>
      </c>
    </row>
    <row r="207" spans="1:18" x14ac:dyDescent="0.3">
      <c r="A207" s="43"/>
      <c r="B207" s="579"/>
      <c r="C207" s="36"/>
      <c r="D207" s="36" t="str">
        <f t="shared" si="57"/>
        <v/>
      </c>
      <c r="E207" s="37"/>
      <c r="F207" s="38"/>
      <c r="G207" s="38" t="str">
        <f t="shared" si="58"/>
        <v/>
      </c>
      <c r="H207" s="37"/>
      <c r="I207" s="36"/>
      <c r="J207" s="36"/>
      <c r="K207" s="3"/>
      <c r="L207" s="3"/>
      <c r="M207" s="39" t="str">
        <f t="shared" si="59"/>
        <v/>
      </c>
      <c r="N207" s="36"/>
      <c r="O207" s="36"/>
      <c r="P207" s="112"/>
      <c r="Q207" s="36"/>
      <c r="R207" s="291" t="str">
        <f t="shared" si="47"/>
        <v/>
      </c>
    </row>
    <row r="208" spans="1:18" x14ac:dyDescent="0.3">
      <c r="A208" s="43"/>
      <c r="B208" s="579"/>
      <c r="C208" s="36"/>
      <c r="D208" s="36" t="str">
        <f t="shared" si="57"/>
        <v/>
      </c>
      <c r="E208" s="37"/>
      <c r="F208" s="38"/>
      <c r="G208" s="38" t="str">
        <f t="shared" si="58"/>
        <v/>
      </c>
      <c r="H208" s="37"/>
      <c r="I208" s="36"/>
      <c r="J208" s="36"/>
      <c r="K208" s="3"/>
      <c r="L208" s="3"/>
      <c r="M208" s="39" t="str">
        <f t="shared" si="59"/>
        <v/>
      </c>
      <c r="N208" s="36"/>
      <c r="O208" s="36"/>
      <c r="P208" s="112"/>
      <c r="Q208" s="36"/>
      <c r="R208" s="291" t="str">
        <f t="shared" si="47"/>
        <v/>
      </c>
    </row>
    <row r="209" spans="1:18" x14ac:dyDescent="0.3">
      <c r="A209" s="43"/>
      <c r="B209" s="580"/>
      <c r="C209" s="36"/>
      <c r="D209" s="36" t="str">
        <f t="shared" si="57"/>
        <v/>
      </c>
      <c r="E209" s="37"/>
      <c r="F209" s="38"/>
      <c r="G209" s="38" t="str">
        <f t="shared" si="58"/>
        <v/>
      </c>
      <c r="H209" s="37"/>
      <c r="I209" s="36"/>
      <c r="J209" s="36"/>
      <c r="K209" s="3"/>
      <c r="L209" s="3"/>
      <c r="M209" s="39" t="str">
        <f t="shared" si="59"/>
        <v/>
      </c>
      <c r="N209" s="36"/>
      <c r="O209" s="36"/>
      <c r="P209" s="112"/>
      <c r="Q209" s="36"/>
      <c r="R209" s="291" t="str">
        <f t="shared" si="47"/>
        <v/>
      </c>
    </row>
    <row r="210" spans="1:18" ht="15" customHeight="1" x14ac:dyDescent="0.3">
      <c r="A210" s="43"/>
      <c r="B210" s="71" t="s">
        <v>12</v>
      </c>
      <c r="C210" s="3"/>
      <c r="D210" s="32">
        <f>SUM(D211:D220)</f>
        <v>0</v>
      </c>
      <c r="E210" s="33" t="e">
        <f>D210/C210</f>
        <v>#DIV/0!</v>
      </c>
      <c r="F210" s="72"/>
      <c r="G210" s="34">
        <f>SUM(G211:G220)</f>
        <v>0</v>
      </c>
      <c r="H210" s="33" t="e">
        <f>G210/F210</f>
        <v>#DIV/0!</v>
      </c>
      <c r="I210" s="32">
        <f ca="1">C210*$C$5</f>
        <v>0</v>
      </c>
      <c r="J210" s="32">
        <f>F210*$C$4</f>
        <v>0</v>
      </c>
      <c r="K210" s="32"/>
      <c r="L210" s="32"/>
      <c r="M210" s="35"/>
      <c r="N210" s="32">
        <f ca="1">(MAX(I210:J210))</f>
        <v>0</v>
      </c>
      <c r="O210" s="32">
        <f ca="1">ROUNDDOWN(N210/$P$2,0)</f>
        <v>0</v>
      </c>
      <c r="P210" s="34">
        <f>COUNTA(L211:L220)</f>
        <v>0</v>
      </c>
      <c r="Q210" s="3"/>
      <c r="R210" s="290" t="str">
        <f t="shared" si="47"/>
        <v/>
      </c>
    </row>
    <row r="211" spans="1:18" x14ac:dyDescent="0.3">
      <c r="A211" s="43"/>
      <c r="B211" s="578" t="s">
        <v>13</v>
      </c>
      <c r="C211" s="36"/>
      <c r="D211" s="36" t="str">
        <f t="shared" ref="D211:D220" si="60">IF(M211="","",$E$4/$M$680*M211)</f>
        <v/>
      </c>
      <c r="E211" s="37"/>
      <c r="F211" s="38"/>
      <c r="G211" s="38" t="str">
        <f t="shared" ref="G211:G220" si="61">IF(M211="","",$E$5/$M$680*M211)</f>
        <v/>
      </c>
      <c r="H211" s="37"/>
      <c r="I211" s="36"/>
      <c r="J211" s="36"/>
      <c r="K211" s="3"/>
      <c r="L211" s="3"/>
      <c r="M211" s="39" t="str">
        <f t="shared" ref="M211:M220" si="62">IF(ISBLANK(L211),"",IF($Q$210="y",0,AirflowAdj*42.654*EXP(-0.021*L211)))</f>
        <v/>
      </c>
      <c r="N211" s="36"/>
      <c r="O211" s="36"/>
      <c r="P211" s="112"/>
      <c r="Q211" s="36"/>
      <c r="R211" s="291" t="str">
        <f t="shared" si="47"/>
        <v/>
      </c>
    </row>
    <row r="212" spans="1:18" x14ac:dyDescent="0.3">
      <c r="A212" s="43"/>
      <c r="B212" s="579"/>
      <c r="C212" s="36"/>
      <c r="D212" s="36" t="str">
        <f t="shared" si="60"/>
        <v/>
      </c>
      <c r="E212" s="37"/>
      <c r="F212" s="38"/>
      <c r="G212" s="38" t="str">
        <f t="shared" si="61"/>
        <v/>
      </c>
      <c r="H212" s="37"/>
      <c r="I212" s="36"/>
      <c r="J212" s="36"/>
      <c r="K212" s="3"/>
      <c r="L212" s="3"/>
      <c r="M212" s="39" t="str">
        <f t="shared" si="62"/>
        <v/>
      </c>
      <c r="N212" s="36"/>
      <c r="O212" s="36"/>
      <c r="P212" s="112"/>
      <c r="Q212" s="36"/>
      <c r="R212" s="291" t="str">
        <f t="shared" si="47"/>
        <v/>
      </c>
    </row>
    <row r="213" spans="1:18" x14ac:dyDescent="0.3">
      <c r="A213" s="43"/>
      <c r="B213" s="579"/>
      <c r="C213" s="36"/>
      <c r="D213" s="36" t="str">
        <f t="shared" si="60"/>
        <v/>
      </c>
      <c r="E213" s="37"/>
      <c r="F213" s="38"/>
      <c r="G213" s="38" t="str">
        <f t="shared" si="61"/>
        <v/>
      </c>
      <c r="H213" s="37"/>
      <c r="I213" s="36"/>
      <c r="J213" s="36"/>
      <c r="K213" s="3"/>
      <c r="L213" s="3"/>
      <c r="M213" s="39" t="str">
        <f t="shared" si="62"/>
        <v/>
      </c>
      <c r="N213" s="36"/>
      <c r="O213" s="36"/>
      <c r="P213" s="112"/>
      <c r="Q213" s="36"/>
      <c r="R213" s="291" t="str">
        <f t="shared" si="47"/>
        <v/>
      </c>
    </row>
    <row r="214" spans="1:18" x14ac:dyDescent="0.3">
      <c r="A214" s="43"/>
      <c r="B214" s="579"/>
      <c r="C214" s="36"/>
      <c r="D214" s="36" t="str">
        <f t="shared" si="60"/>
        <v/>
      </c>
      <c r="E214" s="37"/>
      <c r="F214" s="38"/>
      <c r="G214" s="38" t="str">
        <f t="shared" si="61"/>
        <v/>
      </c>
      <c r="H214" s="37"/>
      <c r="I214" s="36"/>
      <c r="J214" s="36"/>
      <c r="K214" s="3"/>
      <c r="L214" s="3"/>
      <c r="M214" s="39" t="str">
        <f t="shared" si="62"/>
        <v/>
      </c>
      <c r="N214" s="36"/>
      <c r="O214" s="36"/>
      <c r="P214" s="112"/>
      <c r="Q214" s="36"/>
      <c r="R214" s="291" t="str">
        <f t="shared" si="47"/>
        <v/>
      </c>
    </row>
    <row r="215" spans="1:18" x14ac:dyDescent="0.3">
      <c r="A215" s="43"/>
      <c r="B215" s="579"/>
      <c r="C215" s="36"/>
      <c r="D215" s="36" t="str">
        <f t="shared" si="60"/>
        <v/>
      </c>
      <c r="E215" s="37"/>
      <c r="F215" s="38"/>
      <c r="G215" s="38" t="str">
        <f t="shared" si="61"/>
        <v/>
      </c>
      <c r="H215" s="37"/>
      <c r="I215" s="36"/>
      <c r="J215" s="36"/>
      <c r="K215" s="3"/>
      <c r="L215" s="3"/>
      <c r="M215" s="39" t="str">
        <f t="shared" si="62"/>
        <v/>
      </c>
      <c r="N215" s="36"/>
      <c r="O215" s="36"/>
      <c r="P215" s="112"/>
      <c r="Q215" s="36"/>
      <c r="R215" s="291" t="str">
        <f t="shared" si="47"/>
        <v/>
      </c>
    </row>
    <row r="216" spans="1:18" x14ac:dyDescent="0.3">
      <c r="A216" s="43"/>
      <c r="B216" s="579"/>
      <c r="C216" s="36"/>
      <c r="D216" s="36" t="str">
        <f t="shared" si="60"/>
        <v/>
      </c>
      <c r="E216" s="37"/>
      <c r="F216" s="38"/>
      <c r="G216" s="38" t="str">
        <f t="shared" si="61"/>
        <v/>
      </c>
      <c r="H216" s="37"/>
      <c r="I216" s="36"/>
      <c r="J216" s="36"/>
      <c r="K216" s="3"/>
      <c r="L216" s="3"/>
      <c r="M216" s="39" t="str">
        <f t="shared" si="62"/>
        <v/>
      </c>
      <c r="N216" s="36"/>
      <c r="O216" s="36"/>
      <c r="P216" s="112"/>
      <c r="Q216" s="36"/>
      <c r="R216" s="291" t="str">
        <f t="shared" si="47"/>
        <v/>
      </c>
    </row>
    <row r="217" spans="1:18" x14ac:dyDescent="0.3">
      <c r="A217" s="43"/>
      <c r="B217" s="579"/>
      <c r="C217" s="36"/>
      <c r="D217" s="36" t="str">
        <f t="shared" si="60"/>
        <v/>
      </c>
      <c r="E217" s="37"/>
      <c r="F217" s="38"/>
      <c r="G217" s="38" t="str">
        <f t="shared" si="61"/>
        <v/>
      </c>
      <c r="H217" s="37"/>
      <c r="I217" s="36"/>
      <c r="J217" s="36"/>
      <c r="K217" s="3"/>
      <c r="L217" s="3"/>
      <c r="M217" s="39" t="str">
        <f t="shared" si="62"/>
        <v/>
      </c>
      <c r="N217" s="36"/>
      <c r="O217" s="36"/>
      <c r="P217" s="112"/>
      <c r="Q217" s="36"/>
      <c r="R217" s="291" t="str">
        <f t="shared" si="47"/>
        <v/>
      </c>
    </row>
    <row r="218" spans="1:18" x14ac:dyDescent="0.3">
      <c r="A218" s="43"/>
      <c r="B218" s="579"/>
      <c r="C218" s="36"/>
      <c r="D218" s="36" t="str">
        <f t="shared" si="60"/>
        <v/>
      </c>
      <c r="E218" s="37"/>
      <c r="F218" s="38"/>
      <c r="G218" s="38" t="str">
        <f t="shared" si="61"/>
        <v/>
      </c>
      <c r="H218" s="37"/>
      <c r="I218" s="36"/>
      <c r="J218" s="36"/>
      <c r="K218" s="3"/>
      <c r="L218" s="3"/>
      <c r="M218" s="39" t="str">
        <f t="shared" si="62"/>
        <v/>
      </c>
      <c r="N218" s="36"/>
      <c r="O218" s="36"/>
      <c r="P218" s="112"/>
      <c r="Q218" s="36"/>
      <c r="R218" s="291" t="str">
        <f t="shared" si="47"/>
        <v/>
      </c>
    </row>
    <row r="219" spans="1:18" x14ac:dyDescent="0.3">
      <c r="A219" s="43"/>
      <c r="B219" s="579"/>
      <c r="C219" s="36"/>
      <c r="D219" s="36" t="str">
        <f t="shared" si="60"/>
        <v/>
      </c>
      <c r="E219" s="37"/>
      <c r="F219" s="38"/>
      <c r="G219" s="38" t="str">
        <f t="shared" si="61"/>
        <v/>
      </c>
      <c r="H219" s="37"/>
      <c r="I219" s="36"/>
      <c r="J219" s="36"/>
      <c r="K219" s="3"/>
      <c r="L219" s="3"/>
      <c r="M219" s="39" t="str">
        <f t="shared" si="62"/>
        <v/>
      </c>
      <c r="N219" s="36"/>
      <c r="O219" s="36"/>
      <c r="P219" s="112"/>
      <c r="Q219" s="36"/>
      <c r="R219" s="291" t="str">
        <f t="shared" si="47"/>
        <v/>
      </c>
    </row>
    <row r="220" spans="1:18" x14ac:dyDescent="0.3">
      <c r="A220" s="43"/>
      <c r="B220" s="580"/>
      <c r="C220" s="36"/>
      <c r="D220" s="36" t="str">
        <f t="shared" si="60"/>
        <v/>
      </c>
      <c r="E220" s="37"/>
      <c r="F220" s="38"/>
      <c r="G220" s="38" t="str">
        <f t="shared" si="61"/>
        <v/>
      </c>
      <c r="H220" s="37"/>
      <c r="I220" s="36"/>
      <c r="J220" s="36"/>
      <c r="K220" s="3"/>
      <c r="L220" s="3"/>
      <c r="M220" s="39" t="str">
        <f t="shared" si="62"/>
        <v/>
      </c>
      <c r="N220" s="36"/>
      <c r="O220" s="36"/>
      <c r="P220" s="112"/>
      <c r="Q220" s="36"/>
      <c r="R220" s="291" t="str">
        <f t="shared" si="47"/>
        <v/>
      </c>
    </row>
    <row r="221" spans="1:18" ht="15" customHeight="1" x14ac:dyDescent="0.3">
      <c r="A221" s="43"/>
      <c r="B221" s="71" t="s">
        <v>12</v>
      </c>
      <c r="C221" s="3"/>
      <c r="D221" s="32">
        <f>SUM(D222:D231)</f>
        <v>0</v>
      </c>
      <c r="E221" s="33" t="e">
        <f>D221/C221</f>
        <v>#DIV/0!</v>
      </c>
      <c r="F221" s="109"/>
      <c r="G221" s="34">
        <f>SUM(G222:G231)</f>
        <v>0</v>
      </c>
      <c r="H221" s="33" t="e">
        <f>G221/F221</f>
        <v>#DIV/0!</v>
      </c>
      <c r="I221" s="32">
        <f ca="1">C221*$C$5</f>
        <v>0</v>
      </c>
      <c r="J221" s="32">
        <f>F221*$C$4</f>
        <v>0</v>
      </c>
      <c r="K221" s="32"/>
      <c r="L221" s="32"/>
      <c r="M221" s="35"/>
      <c r="N221" s="32">
        <f ca="1">(MAX(I221:J221))</f>
        <v>0</v>
      </c>
      <c r="O221" s="32">
        <f ca="1">ROUNDDOWN(N221/$P$2,0)</f>
        <v>0</v>
      </c>
      <c r="P221" s="34">
        <f>COUNTA(L222:L231)</f>
        <v>0</v>
      </c>
      <c r="Q221" s="3"/>
      <c r="R221" s="290" t="str">
        <f t="shared" si="47"/>
        <v/>
      </c>
    </row>
    <row r="222" spans="1:18" x14ac:dyDescent="0.3">
      <c r="A222" s="43"/>
      <c r="B222" s="578" t="s">
        <v>13</v>
      </c>
      <c r="C222" s="36"/>
      <c r="D222" s="36" t="str">
        <f t="shared" ref="D222:D231" si="63">IF(M222="","",$E$4/$M$680*M222)</f>
        <v/>
      </c>
      <c r="E222" s="37"/>
      <c r="F222" s="38"/>
      <c r="G222" s="38" t="str">
        <f t="shared" ref="G222:G231" si="64">IF(M222="","",$E$5/$M$680*M222)</f>
        <v/>
      </c>
      <c r="H222" s="37"/>
      <c r="I222" s="36"/>
      <c r="J222" s="36"/>
      <c r="K222" s="3"/>
      <c r="L222" s="3"/>
      <c r="M222" s="39" t="str">
        <f t="shared" ref="M222:M231" si="65">IF(ISBLANK(L222),"",IF($Q$221="y",0,AirflowAdj*42.654*EXP(-0.021*L222)))</f>
        <v/>
      </c>
      <c r="N222" s="36"/>
      <c r="O222" s="36"/>
      <c r="P222" s="112"/>
      <c r="Q222" s="36"/>
      <c r="R222" s="291" t="str">
        <f t="shared" si="47"/>
        <v/>
      </c>
    </row>
    <row r="223" spans="1:18" x14ac:dyDescent="0.3">
      <c r="A223" s="43"/>
      <c r="B223" s="579"/>
      <c r="C223" s="36"/>
      <c r="D223" s="36" t="str">
        <f t="shared" si="63"/>
        <v/>
      </c>
      <c r="E223" s="37"/>
      <c r="F223" s="38"/>
      <c r="G223" s="38" t="str">
        <f t="shared" si="64"/>
        <v/>
      </c>
      <c r="H223" s="37"/>
      <c r="I223" s="36"/>
      <c r="J223" s="36"/>
      <c r="K223" s="3"/>
      <c r="L223" s="3"/>
      <c r="M223" s="39" t="str">
        <f t="shared" si="65"/>
        <v/>
      </c>
      <c r="N223" s="36"/>
      <c r="O223" s="36"/>
      <c r="P223" s="112"/>
      <c r="Q223" s="36"/>
      <c r="R223" s="291" t="str">
        <f t="shared" si="47"/>
        <v/>
      </c>
    </row>
    <row r="224" spans="1:18" x14ac:dyDescent="0.3">
      <c r="A224" s="43"/>
      <c r="B224" s="579"/>
      <c r="C224" s="36"/>
      <c r="D224" s="36" t="str">
        <f t="shared" si="63"/>
        <v/>
      </c>
      <c r="E224" s="37"/>
      <c r="F224" s="38"/>
      <c r="G224" s="38" t="str">
        <f t="shared" si="64"/>
        <v/>
      </c>
      <c r="H224" s="37"/>
      <c r="I224" s="36"/>
      <c r="J224" s="36"/>
      <c r="K224" s="3"/>
      <c r="L224" s="3"/>
      <c r="M224" s="39" t="str">
        <f t="shared" si="65"/>
        <v/>
      </c>
      <c r="N224" s="36"/>
      <c r="O224" s="36"/>
      <c r="P224" s="112"/>
      <c r="Q224" s="36"/>
      <c r="R224" s="291" t="str">
        <f t="shared" si="47"/>
        <v/>
      </c>
    </row>
    <row r="225" spans="1:18" x14ac:dyDescent="0.3">
      <c r="A225" s="43"/>
      <c r="B225" s="579"/>
      <c r="C225" s="36"/>
      <c r="D225" s="36" t="str">
        <f t="shared" si="63"/>
        <v/>
      </c>
      <c r="E225" s="37"/>
      <c r="F225" s="38"/>
      <c r="G225" s="38" t="str">
        <f t="shared" si="64"/>
        <v/>
      </c>
      <c r="H225" s="37"/>
      <c r="I225" s="36"/>
      <c r="J225" s="36"/>
      <c r="K225" s="3"/>
      <c r="L225" s="3"/>
      <c r="M225" s="39" t="str">
        <f t="shared" si="65"/>
        <v/>
      </c>
      <c r="N225" s="36"/>
      <c r="O225" s="36"/>
      <c r="P225" s="112"/>
      <c r="Q225" s="36"/>
      <c r="R225" s="291" t="str">
        <f t="shared" ref="R225:R288" si="66">IF(K225=1,$C$683,IF(K225=2,$C$684,IF(K225=3,$C$685,IF(K225=4,$C$686,IF(K225=5,$C$687,IF(K225=6,$C$688,IF(K225=7,$C$689,IF(K225=8,$C$690,IF(K225=0,"","")))))))))</f>
        <v/>
      </c>
    </row>
    <row r="226" spans="1:18" x14ac:dyDescent="0.3">
      <c r="A226" s="43"/>
      <c r="B226" s="579"/>
      <c r="C226" s="36"/>
      <c r="D226" s="36" t="str">
        <f t="shared" si="63"/>
        <v/>
      </c>
      <c r="E226" s="37"/>
      <c r="F226" s="38"/>
      <c r="G226" s="38" t="str">
        <f t="shared" si="64"/>
        <v/>
      </c>
      <c r="H226" s="37"/>
      <c r="I226" s="36"/>
      <c r="J226" s="36"/>
      <c r="K226" s="3"/>
      <c r="L226" s="3"/>
      <c r="M226" s="39" t="str">
        <f t="shared" si="65"/>
        <v/>
      </c>
      <c r="N226" s="36"/>
      <c r="O226" s="36"/>
      <c r="P226" s="112"/>
      <c r="Q226" s="36"/>
      <c r="R226" s="291" t="str">
        <f t="shared" si="66"/>
        <v/>
      </c>
    </row>
    <row r="227" spans="1:18" x14ac:dyDescent="0.3">
      <c r="A227" s="43"/>
      <c r="B227" s="579"/>
      <c r="C227" s="36"/>
      <c r="D227" s="36" t="str">
        <f t="shared" si="63"/>
        <v/>
      </c>
      <c r="E227" s="37"/>
      <c r="F227" s="38"/>
      <c r="G227" s="38" t="str">
        <f t="shared" si="64"/>
        <v/>
      </c>
      <c r="H227" s="37"/>
      <c r="I227" s="36"/>
      <c r="J227" s="36"/>
      <c r="K227" s="3"/>
      <c r="L227" s="3"/>
      <c r="M227" s="39" t="str">
        <f t="shared" si="65"/>
        <v/>
      </c>
      <c r="N227" s="36"/>
      <c r="O227" s="36"/>
      <c r="P227" s="112"/>
      <c r="Q227" s="36"/>
      <c r="R227" s="291" t="str">
        <f t="shared" si="66"/>
        <v/>
      </c>
    </row>
    <row r="228" spans="1:18" x14ac:dyDescent="0.3">
      <c r="A228" s="43"/>
      <c r="B228" s="579"/>
      <c r="C228" s="36"/>
      <c r="D228" s="36" t="str">
        <f t="shared" si="63"/>
        <v/>
      </c>
      <c r="E228" s="37"/>
      <c r="F228" s="38"/>
      <c r="G228" s="38" t="str">
        <f t="shared" si="64"/>
        <v/>
      </c>
      <c r="H228" s="37"/>
      <c r="I228" s="36"/>
      <c r="J228" s="36"/>
      <c r="K228" s="3"/>
      <c r="L228" s="3"/>
      <c r="M228" s="39" t="str">
        <f t="shared" si="65"/>
        <v/>
      </c>
      <c r="N228" s="36"/>
      <c r="O228" s="36"/>
      <c r="P228" s="112"/>
      <c r="Q228" s="36"/>
      <c r="R228" s="291" t="str">
        <f t="shared" si="66"/>
        <v/>
      </c>
    </row>
    <row r="229" spans="1:18" x14ac:dyDescent="0.3">
      <c r="A229" s="43"/>
      <c r="B229" s="579"/>
      <c r="C229" s="36"/>
      <c r="D229" s="36" t="str">
        <f t="shared" si="63"/>
        <v/>
      </c>
      <c r="E229" s="37"/>
      <c r="F229" s="38"/>
      <c r="G229" s="38" t="str">
        <f t="shared" si="64"/>
        <v/>
      </c>
      <c r="H229" s="37"/>
      <c r="I229" s="36"/>
      <c r="J229" s="36"/>
      <c r="K229" s="3"/>
      <c r="L229" s="3"/>
      <c r="M229" s="39" t="str">
        <f t="shared" si="65"/>
        <v/>
      </c>
      <c r="N229" s="36"/>
      <c r="O229" s="36"/>
      <c r="P229" s="112"/>
      <c r="Q229" s="36"/>
      <c r="R229" s="291" t="str">
        <f t="shared" si="66"/>
        <v/>
      </c>
    </row>
    <row r="230" spans="1:18" x14ac:dyDescent="0.3">
      <c r="A230" s="43"/>
      <c r="B230" s="579"/>
      <c r="C230" s="36"/>
      <c r="D230" s="36" t="str">
        <f t="shared" si="63"/>
        <v/>
      </c>
      <c r="E230" s="37"/>
      <c r="F230" s="38"/>
      <c r="G230" s="38" t="str">
        <f t="shared" si="64"/>
        <v/>
      </c>
      <c r="H230" s="37"/>
      <c r="I230" s="36"/>
      <c r="J230" s="36"/>
      <c r="K230" s="3"/>
      <c r="L230" s="3"/>
      <c r="M230" s="39" t="str">
        <f t="shared" si="65"/>
        <v/>
      </c>
      <c r="N230" s="36"/>
      <c r="O230" s="36"/>
      <c r="P230" s="112"/>
      <c r="Q230" s="36"/>
      <c r="R230" s="291" t="str">
        <f t="shared" si="66"/>
        <v/>
      </c>
    </row>
    <row r="231" spans="1:18" x14ac:dyDescent="0.3">
      <c r="A231" s="43"/>
      <c r="B231" s="580"/>
      <c r="C231" s="36"/>
      <c r="D231" s="36" t="str">
        <f t="shared" si="63"/>
        <v/>
      </c>
      <c r="E231" s="37"/>
      <c r="F231" s="38"/>
      <c r="G231" s="38" t="str">
        <f t="shared" si="64"/>
        <v/>
      </c>
      <c r="H231" s="37"/>
      <c r="I231" s="36"/>
      <c r="J231" s="36"/>
      <c r="K231" s="3"/>
      <c r="L231" s="3"/>
      <c r="M231" s="39" t="str">
        <f t="shared" si="65"/>
        <v/>
      </c>
      <c r="N231" s="36"/>
      <c r="O231" s="36"/>
      <c r="P231" s="112"/>
      <c r="Q231" s="36"/>
      <c r="R231" s="291" t="str">
        <f t="shared" si="66"/>
        <v/>
      </c>
    </row>
    <row r="232" spans="1:18" ht="15" customHeight="1" x14ac:dyDescent="0.3">
      <c r="A232" s="43"/>
      <c r="B232" s="71" t="s">
        <v>12</v>
      </c>
      <c r="C232" s="3"/>
      <c r="D232" s="32">
        <f>SUM(D233:D242)</f>
        <v>0</v>
      </c>
      <c r="E232" s="33" t="e">
        <f>D232/C232</f>
        <v>#DIV/0!</v>
      </c>
      <c r="F232" s="72"/>
      <c r="G232" s="34">
        <f>SUM(G233:G242)</f>
        <v>0</v>
      </c>
      <c r="H232" s="33" t="e">
        <f>G232/F232</f>
        <v>#DIV/0!</v>
      </c>
      <c r="I232" s="32">
        <f ca="1">C232*$C$5</f>
        <v>0</v>
      </c>
      <c r="J232" s="32">
        <f>F232*$C$4</f>
        <v>0</v>
      </c>
      <c r="K232" s="32"/>
      <c r="L232" s="32"/>
      <c r="M232" s="35"/>
      <c r="N232" s="32">
        <f ca="1">(MAX(I232:J232))</f>
        <v>0</v>
      </c>
      <c r="O232" s="32">
        <f ca="1">ROUNDDOWN(N232/$P$2,0)</f>
        <v>0</v>
      </c>
      <c r="P232" s="34">
        <f>COUNTA(L233:L242)</f>
        <v>0</v>
      </c>
      <c r="Q232" s="3"/>
      <c r="R232" s="290" t="str">
        <f t="shared" si="66"/>
        <v/>
      </c>
    </row>
    <row r="233" spans="1:18" x14ac:dyDescent="0.3">
      <c r="A233" s="43"/>
      <c r="B233" s="578" t="s">
        <v>13</v>
      </c>
      <c r="C233" s="36"/>
      <c r="D233" s="36" t="str">
        <f t="shared" ref="D233:D242" si="67">IF(M233="","",$E$4/$M$680*M233)</f>
        <v/>
      </c>
      <c r="E233" s="37"/>
      <c r="F233" s="38"/>
      <c r="G233" s="38" t="str">
        <f t="shared" ref="G233:G242" si="68">IF(M233="","",$E$5/$M$680*M233)</f>
        <v/>
      </c>
      <c r="H233" s="37"/>
      <c r="I233" s="36"/>
      <c r="J233" s="36"/>
      <c r="K233" s="3"/>
      <c r="L233" s="3"/>
      <c r="M233" s="39" t="str">
        <f t="shared" ref="M233:M242" si="69">IF(ISBLANK(L233),"",IF($Q$232="y",0,AirflowAdj*42.654*EXP(-0.021*L233)))</f>
        <v/>
      </c>
      <c r="N233" s="36"/>
      <c r="O233" s="36"/>
      <c r="P233" s="112"/>
      <c r="Q233" s="36"/>
      <c r="R233" s="291" t="str">
        <f t="shared" si="66"/>
        <v/>
      </c>
    </row>
    <row r="234" spans="1:18" x14ac:dyDescent="0.3">
      <c r="A234" s="43"/>
      <c r="B234" s="579"/>
      <c r="C234" s="36"/>
      <c r="D234" s="36" t="str">
        <f t="shared" si="67"/>
        <v/>
      </c>
      <c r="E234" s="37"/>
      <c r="F234" s="38"/>
      <c r="G234" s="38" t="str">
        <f t="shared" si="68"/>
        <v/>
      </c>
      <c r="H234" s="37"/>
      <c r="I234" s="36"/>
      <c r="J234" s="36"/>
      <c r="K234" s="3"/>
      <c r="L234" s="3"/>
      <c r="M234" s="39" t="str">
        <f t="shared" si="69"/>
        <v/>
      </c>
      <c r="N234" s="36"/>
      <c r="O234" s="36"/>
      <c r="P234" s="112"/>
      <c r="Q234" s="36"/>
      <c r="R234" s="291" t="str">
        <f t="shared" si="66"/>
        <v/>
      </c>
    </row>
    <row r="235" spans="1:18" x14ac:dyDescent="0.3">
      <c r="A235" s="43"/>
      <c r="B235" s="579"/>
      <c r="C235" s="36"/>
      <c r="D235" s="36" t="str">
        <f t="shared" si="67"/>
        <v/>
      </c>
      <c r="E235" s="37"/>
      <c r="F235" s="38"/>
      <c r="G235" s="38" t="str">
        <f t="shared" si="68"/>
        <v/>
      </c>
      <c r="H235" s="37"/>
      <c r="I235" s="36"/>
      <c r="J235" s="36"/>
      <c r="K235" s="3"/>
      <c r="L235" s="3"/>
      <c r="M235" s="39" t="str">
        <f t="shared" si="69"/>
        <v/>
      </c>
      <c r="N235" s="36"/>
      <c r="O235" s="36"/>
      <c r="P235" s="112"/>
      <c r="Q235" s="36"/>
      <c r="R235" s="291" t="str">
        <f t="shared" si="66"/>
        <v/>
      </c>
    </row>
    <row r="236" spans="1:18" x14ac:dyDescent="0.3">
      <c r="A236" s="43"/>
      <c r="B236" s="579"/>
      <c r="C236" s="36"/>
      <c r="D236" s="36" t="str">
        <f t="shared" si="67"/>
        <v/>
      </c>
      <c r="E236" s="37"/>
      <c r="F236" s="38"/>
      <c r="G236" s="38" t="str">
        <f t="shared" si="68"/>
        <v/>
      </c>
      <c r="H236" s="37"/>
      <c r="I236" s="36"/>
      <c r="J236" s="36"/>
      <c r="K236" s="3"/>
      <c r="L236" s="3"/>
      <c r="M236" s="39" t="str">
        <f t="shared" si="69"/>
        <v/>
      </c>
      <c r="N236" s="36"/>
      <c r="O236" s="36"/>
      <c r="P236" s="112"/>
      <c r="Q236" s="36"/>
      <c r="R236" s="291" t="str">
        <f t="shared" si="66"/>
        <v/>
      </c>
    </row>
    <row r="237" spans="1:18" x14ac:dyDescent="0.3">
      <c r="A237" s="43"/>
      <c r="B237" s="579"/>
      <c r="C237" s="36"/>
      <c r="D237" s="36" t="str">
        <f t="shared" si="67"/>
        <v/>
      </c>
      <c r="E237" s="37"/>
      <c r="F237" s="38"/>
      <c r="G237" s="38" t="str">
        <f t="shared" si="68"/>
        <v/>
      </c>
      <c r="H237" s="37"/>
      <c r="I237" s="36"/>
      <c r="J237" s="36"/>
      <c r="K237" s="3"/>
      <c r="L237" s="3"/>
      <c r="M237" s="39" t="str">
        <f t="shared" si="69"/>
        <v/>
      </c>
      <c r="N237" s="36"/>
      <c r="O237" s="36"/>
      <c r="P237" s="112"/>
      <c r="Q237" s="36"/>
      <c r="R237" s="291" t="str">
        <f t="shared" si="66"/>
        <v/>
      </c>
    </row>
    <row r="238" spans="1:18" x14ac:dyDescent="0.3">
      <c r="A238" s="43"/>
      <c r="B238" s="579"/>
      <c r="C238" s="36"/>
      <c r="D238" s="36" t="str">
        <f t="shared" si="67"/>
        <v/>
      </c>
      <c r="E238" s="37"/>
      <c r="F238" s="38"/>
      <c r="G238" s="38" t="str">
        <f t="shared" si="68"/>
        <v/>
      </c>
      <c r="H238" s="37"/>
      <c r="I238" s="36"/>
      <c r="J238" s="36"/>
      <c r="K238" s="3"/>
      <c r="L238" s="3"/>
      <c r="M238" s="39" t="str">
        <f t="shared" si="69"/>
        <v/>
      </c>
      <c r="N238" s="36"/>
      <c r="O238" s="36"/>
      <c r="P238" s="112"/>
      <c r="Q238" s="36"/>
      <c r="R238" s="291" t="str">
        <f t="shared" si="66"/>
        <v/>
      </c>
    </row>
    <row r="239" spans="1:18" x14ac:dyDescent="0.3">
      <c r="A239" s="43"/>
      <c r="B239" s="579"/>
      <c r="C239" s="36"/>
      <c r="D239" s="36" t="str">
        <f t="shared" si="67"/>
        <v/>
      </c>
      <c r="E239" s="37"/>
      <c r="F239" s="38"/>
      <c r="G239" s="38" t="str">
        <f t="shared" si="68"/>
        <v/>
      </c>
      <c r="H239" s="37"/>
      <c r="I239" s="36"/>
      <c r="J239" s="36"/>
      <c r="K239" s="3"/>
      <c r="L239" s="3"/>
      <c r="M239" s="39" t="str">
        <f t="shared" si="69"/>
        <v/>
      </c>
      <c r="N239" s="36"/>
      <c r="O239" s="36"/>
      <c r="P239" s="112"/>
      <c r="Q239" s="36"/>
      <c r="R239" s="291" t="str">
        <f t="shared" si="66"/>
        <v/>
      </c>
    </row>
    <row r="240" spans="1:18" x14ac:dyDescent="0.3">
      <c r="A240" s="43"/>
      <c r="B240" s="579"/>
      <c r="C240" s="36"/>
      <c r="D240" s="36" t="str">
        <f t="shared" si="67"/>
        <v/>
      </c>
      <c r="E240" s="37"/>
      <c r="F240" s="38"/>
      <c r="G240" s="38" t="str">
        <f t="shared" si="68"/>
        <v/>
      </c>
      <c r="H240" s="37"/>
      <c r="I240" s="36"/>
      <c r="J240" s="36"/>
      <c r="K240" s="3"/>
      <c r="L240" s="3"/>
      <c r="M240" s="39" t="str">
        <f t="shared" si="69"/>
        <v/>
      </c>
      <c r="N240" s="36"/>
      <c r="O240" s="36"/>
      <c r="P240" s="112"/>
      <c r="Q240" s="36"/>
      <c r="R240" s="291" t="str">
        <f t="shared" si="66"/>
        <v/>
      </c>
    </row>
    <row r="241" spans="1:18" x14ac:dyDescent="0.3">
      <c r="A241" s="43"/>
      <c r="B241" s="579"/>
      <c r="C241" s="36"/>
      <c r="D241" s="36" t="str">
        <f t="shared" si="67"/>
        <v/>
      </c>
      <c r="E241" s="37"/>
      <c r="F241" s="38"/>
      <c r="G241" s="38" t="str">
        <f t="shared" si="68"/>
        <v/>
      </c>
      <c r="H241" s="37"/>
      <c r="I241" s="36"/>
      <c r="J241" s="36"/>
      <c r="K241" s="3"/>
      <c r="L241" s="3"/>
      <c r="M241" s="39" t="str">
        <f t="shared" si="69"/>
        <v/>
      </c>
      <c r="N241" s="36"/>
      <c r="O241" s="36"/>
      <c r="P241" s="112"/>
      <c r="Q241" s="36"/>
      <c r="R241" s="291" t="str">
        <f t="shared" si="66"/>
        <v/>
      </c>
    </row>
    <row r="242" spans="1:18" x14ac:dyDescent="0.3">
      <c r="A242" s="43"/>
      <c r="B242" s="580"/>
      <c r="C242" s="36"/>
      <c r="D242" s="36" t="str">
        <f t="shared" si="67"/>
        <v/>
      </c>
      <c r="E242" s="37"/>
      <c r="F242" s="38"/>
      <c r="G242" s="38" t="str">
        <f t="shared" si="68"/>
        <v/>
      </c>
      <c r="H242" s="37"/>
      <c r="I242" s="36"/>
      <c r="J242" s="36"/>
      <c r="K242" s="3"/>
      <c r="L242" s="3"/>
      <c r="M242" s="39" t="str">
        <f t="shared" si="69"/>
        <v/>
      </c>
      <c r="N242" s="36"/>
      <c r="O242" s="36"/>
      <c r="P242" s="112"/>
      <c r="Q242" s="36"/>
      <c r="R242" s="291" t="str">
        <f t="shared" si="66"/>
        <v/>
      </c>
    </row>
    <row r="243" spans="1:18" ht="15" customHeight="1" x14ac:dyDescent="0.3">
      <c r="A243" s="43"/>
      <c r="B243" s="71" t="s">
        <v>12</v>
      </c>
      <c r="C243" s="3"/>
      <c r="D243" s="32">
        <f>SUM(D244:D253)</f>
        <v>0</v>
      </c>
      <c r="E243" s="33" t="e">
        <f>D243/C243</f>
        <v>#DIV/0!</v>
      </c>
      <c r="F243" s="72"/>
      <c r="G243" s="34">
        <f>SUM(G244:G253)</f>
        <v>0</v>
      </c>
      <c r="H243" s="33" t="e">
        <f>G243/F243</f>
        <v>#DIV/0!</v>
      </c>
      <c r="I243" s="32">
        <f ca="1">C243*$C$5</f>
        <v>0</v>
      </c>
      <c r="J243" s="32">
        <f>F243*$C$4</f>
        <v>0</v>
      </c>
      <c r="K243" s="32"/>
      <c r="L243" s="32"/>
      <c r="M243" s="35"/>
      <c r="N243" s="32">
        <f ca="1">(MAX(I243:J243))</f>
        <v>0</v>
      </c>
      <c r="O243" s="32">
        <f ca="1">ROUNDDOWN(N243/$P$2,0)</f>
        <v>0</v>
      </c>
      <c r="P243" s="34">
        <f>COUNTA(L244:L253)</f>
        <v>0</v>
      </c>
      <c r="Q243" s="3"/>
      <c r="R243" s="290" t="str">
        <f t="shared" si="66"/>
        <v/>
      </c>
    </row>
    <row r="244" spans="1:18" x14ac:dyDescent="0.3">
      <c r="A244" s="43"/>
      <c r="B244" s="578" t="s">
        <v>13</v>
      </c>
      <c r="C244" s="36"/>
      <c r="D244" s="36" t="str">
        <f t="shared" ref="D244:D253" si="70">IF(M244="","",$E$4/$M$680*M244)</f>
        <v/>
      </c>
      <c r="E244" s="37"/>
      <c r="F244" s="38"/>
      <c r="G244" s="38" t="str">
        <f t="shared" ref="G244:G253" si="71">IF(M244="","",$E$5/$M$680*M244)</f>
        <v/>
      </c>
      <c r="H244" s="37"/>
      <c r="I244" s="36"/>
      <c r="J244" s="36"/>
      <c r="K244" s="3"/>
      <c r="L244" s="3"/>
      <c r="M244" s="39" t="str">
        <f t="shared" ref="M244:M253" si="72">IF(ISBLANK(L244),"",IF($Q$243="y",0,AirflowAdj*42.654*EXP(-0.021*L244)))</f>
        <v/>
      </c>
      <c r="N244" s="36"/>
      <c r="O244" s="36"/>
      <c r="P244" s="112"/>
      <c r="Q244" s="36"/>
      <c r="R244" s="291" t="str">
        <f t="shared" si="66"/>
        <v/>
      </c>
    </row>
    <row r="245" spans="1:18" x14ac:dyDescent="0.3">
      <c r="A245" s="43"/>
      <c r="B245" s="579"/>
      <c r="C245" s="36"/>
      <c r="D245" s="36" t="str">
        <f t="shared" si="70"/>
        <v/>
      </c>
      <c r="E245" s="37"/>
      <c r="F245" s="38"/>
      <c r="G245" s="38" t="str">
        <f t="shared" si="71"/>
        <v/>
      </c>
      <c r="H245" s="37"/>
      <c r="I245" s="36"/>
      <c r="J245" s="36"/>
      <c r="K245" s="3"/>
      <c r="L245" s="3"/>
      <c r="M245" s="39" t="str">
        <f t="shared" si="72"/>
        <v/>
      </c>
      <c r="N245" s="36"/>
      <c r="O245" s="36"/>
      <c r="P245" s="112"/>
      <c r="Q245" s="36"/>
      <c r="R245" s="291" t="str">
        <f t="shared" si="66"/>
        <v/>
      </c>
    </row>
    <row r="246" spans="1:18" x14ac:dyDescent="0.3">
      <c r="A246" s="43"/>
      <c r="B246" s="579"/>
      <c r="C246" s="36"/>
      <c r="D246" s="36" t="str">
        <f t="shared" si="70"/>
        <v/>
      </c>
      <c r="E246" s="37"/>
      <c r="F246" s="38"/>
      <c r="G246" s="38" t="str">
        <f t="shared" si="71"/>
        <v/>
      </c>
      <c r="H246" s="37"/>
      <c r="I246" s="36"/>
      <c r="J246" s="36"/>
      <c r="K246" s="3"/>
      <c r="L246" s="3"/>
      <c r="M246" s="39" t="str">
        <f t="shared" si="72"/>
        <v/>
      </c>
      <c r="N246" s="36"/>
      <c r="O246" s="36"/>
      <c r="P246" s="112"/>
      <c r="Q246" s="36"/>
      <c r="R246" s="291" t="str">
        <f t="shared" si="66"/>
        <v/>
      </c>
    </row>
    <row r="247" spans="1:18" x14ac:dyDescent="0.3">
      <c r="A247" s="43"/>
      <c r="B247" s="579"/>
      <c r="C247" s="36"/>
      <c r="D247" s="36" t="str">
        <f t="shared" si="70"/>
        <v/>
      </c>
      <c r="E247" s="37"/>
      <c r="F247" s="38"/>
      <c r="G247" s="38" t="str">
        <f t="shared" si="71"/>
        <v/>
      </c>
      <c r="H247" s="37"/>
      <c r="I247" s="36"/>
      <c r="J247" s="36"/>
      <c r="K247" s="3"/>
      <c r="L247" s="3"/>
      <c r="M247" s="39" t="str">
        <f t="shared" si="72"/>
        <v/>
      </c>
      <c r="N247" s="36"/>
      <c r="O247" s="36"/>
      <c r="P247" s="112"/>
      <c r="Q247" s="36"/>
      <c r="R247" s="291" t="str">
        <f t="shared" si="66"/>
        <v/>
      </c>
    </row>
    <row r="248" spans="1:18" x14ac:dyDescent="0.3">
      <c r="A248" s="43"/>
      <c r="B248" s="579"/>
      <c r="C248" s="36"/>
      <c r="D248" s="36" t="str">
        <f t="shared" si="70"/>
        <v/>
      </c>
      <c r="E248" s="37"/>
      <c r="F248" s="38"/>
      <c r="G248" s="38" t="str">
        <f t="shared" si="71"/>
        <v/>
      </c>
      <c r="H248" s="37"/>
      <c r="I248" s="36"/>
      <c r="J248" s="36"/>
      <c r="K248" s="3"/>
      <c r="L248" s="3"/>
      <c r="M248" s="39" t="str">
        <f t="shared" si="72"/>
        <v/>
      </c>
      <c r="N248" s="36"/>
      <c r="O248" s="36"/>
      <c r="P248" s="112"/>
      <c r="Q248" s="36"/>
      <c r="R248" s="291" t="str">
        <f t="shared" si="66"/>
        <v/>
      </c>
    </row>
    <row r="249" spans="1:18" x14ac:dyDescent="0.3">
      <c r="A249" s="43"/>
      <c r="B249" s="579"/>
      <c r="C249" s="36"/>
      <c r="D249" s="36" t="str">
        <f t="shared" si="70"/>
        <v/>
      </c>
      <c r="E249" s="37"/>
      <c r="F249" s="38"/>
      <c r="G249" s="38" t="str">
        <f t="shared" si="71"/>
        <v/>
      </c>
      <c r="H249" s="37"/>
      <c r="I249" s="36"/>
      <c r="J249" s="36"/>
      <c r="K249" s="3"/>
      <c r="L249" s="3"/>
      <c r="M249" s="39" t="str">
        <f t="shared" si="72"/>
        <v/>
      </c>
      <c r="N249" s="36"/>
      <c r="O249" s="36"/>
      <c r="P249" s="112"/>
      <c r="Q249" s="36"/>
      <c r="R249" s="291" t="str">
        <f t="shared" si="66"/>
        <v/>
      </c>
    </row>
    <row r="250" spans="1:18" x14ac:dyDescent="0.3">
      <c r="A250" s="43"/>
      <c r="B250" s="579"/>
      <c r="C250" s="36"/>
      <c r="D250" s="36" t="str">
        <f t="shared" si="70"/>
        <v/>
      </c>
      <c r="E250" s="37"/>
      <c r="F250" s="38"/>
      <c r="G250" s="38" t="str">
        <f t="shared" si="71"/>
        <v/>
      </c>
      <c r="H250" s="37"/>
      <c r="I250" s="36"/>
      <c r="J250" s="36"/>
      <c r="K250" s="3"/>
      <c r="L250" s="3"/>
      <c r="M250" s="39" t="str">
        <f t="shared" si="72"/>
        <v/>
      </c>
      <c r="N250" s="36"/>
      <c r="O250" s="36"/>
      <c r="P250" s="112"/>
      <c r="Q250" s="36"/>
      <c r="R250" s="291" t="str">
        <f t="shared" si="66"/>
        <v/>
      </c>
    </row>
    <row r="251" spans="1:18" x14ac:dyDescent="0.3">
      <c r="A251" s="43"/>
      <c r="B251" s="579"/>
      <c r="C251" s="36"/>
      <c r="D251" s="36" t="str">
        <f t="shared" si="70"/>
        <v/>
      </c>
      <c r="E251" s="37"/>
      <c r="F251" s="38"/>
      <c r="G251" s="38" t="str">
        <f t="shared" si="71"/>
        <v/>
      </c>
      <c r="H251" s="37"/>
      <c r="I251" s="36"/>
      <c r="J251" s="36"/>
      <c r="K251" s="3"/>
      <c r="L251" s="3"/>
      <c r="M251" s="39" t="str">
        <f t="shared" si="72"/>
        <v/>
      </c>
      <c r="N251" s="36"/>
      <c r="O251" s="36"/>
      <c r="P251" s="112"/>
      <c r="Q251" s="36"/>
      <c r="R251" s="291" t="str">
        <f t="shared" si="66"/>
        <v/>
      </c>
    </row>
    <row r="252" spans="1:18" x14ac:dyDescent="0.3">
      <c r="A252" s="43"/>
      <c r="B252" s="579"/>
      <c r="C252" s="36"/>
      <c r="D252" s="36" t="str">
        <f t="shared" si="70"/>
        <v/>
      </c>
      <c r="E252" s="37"/>
      <c r="F252" s="38"/>
      <c r="G252" s="38" t="str">
        <f t="shared" si="71"/>
        <v/>
      </c>
      <c r="H252" s="37"/>
      <c r="I252" s="36"/>
      <c r="J252" s="36"/>
      <c r="K252" s="3"/>
      <c r="L252" s="3"/>
      <c r="M252" s="39" t="str">
        <f t="shared" si="72"/>
        <v/>
      </c>
      <c r="N252" s="36"/>
      <c r="O252" s="36"/>
      <c r="P252" s="112"/>
      <c r="Q252" s="36"/>
      <c r="R252" s="291" t="str">
        <f t="shared" si="66"/>
        <v/>
      </c>
    </row>
    <row r="253" spans="1:18" x14ac:dyDescent="0.3">
      <c r="A253" s="43"/>
      <c r="B253" s="580"/>
      <c r="C253" s="36"/>
      <c r="D253" s="36" t="str">
        <f t="shared" si="70"/>
        <v/>
      </c>
      <c r="E253" s="37"/>
      <c r="F253" s="38"/>
      <c r="G253" s="38" t="str">
        <f t="shared" si="71"/>
        <v/>
      </c>
      <c r="H253" s="37"/>
      <c r="I253" s="36"/>
      <c r="J253" s="36"/>
      <c r="K253" s="3"/>
      <c r="L253" s="3"/>
      <c r="M253" s="39" t="str">
        <f t="shared" si="72"/>
        <v/>
      </c>
      <c r="N253" s="36"/>
      <c r="O253" s="36"/>
      <c r="P253" s="112"/>
      <c r="Q253" s="36"/>
      <c r="R253" s="291" t="str">
        <f t="shared" si="66"/>
        <v/>
      </c>
    </row>
    <row r="254" spans="1:18" ht="15" customHeight="1" x14ac:dyDescent="0.3">
      <c r="A254" s="43"/>
      <c r="B254" s="71" t="s">
        <v>12</v>
      </c>
      <c r="C254" s="3"/>
      <c r="D254" s="32">
        <f>SUM(D255:D264)</f>
        <v>0</v>
      </c>
      <c r="E254" s="33" t="e">
        <f>D254/C254</f>
        <v>#DIV/0!</v>
      </c>
      <c r="F254" s="72"/>
      <c r="G254" s="34">
        <f>SUM(G255:G264)</f>
        <v>0</v>
      </c>
      <c r="H254" s="33" t="e">
        <f>G254/F254</f>
        <v>#DIV/0!</v>
      </c>
      <c r="I254" s="32">
        <f ca="1">C254*$C$5</f>
        <v>0</v>
      </c>
      <c r="J254" s="32">
        <f>F254*$C$4</f>
        <v>0</v>
      </c>
      <c r="K254" s="32"/>
      <c r="L254" s="32"/>
      <c r="M254" s="35"/>
      <c r="N254" s="32">
        <f ca="1">(MAX(I254:J254))</f>
        <v>0</v>
      </c>
      <c r="O254" s="32">
        <f ca="1">ROUNDDOWN(N254/$P$2,0)</f>
        <v>0</v>
      </c>
      <c r="P254" s="34">
        <f>COUNTA(L255:L264)</f>
        <v>0</v>
      </c>
      <c r="Q254" s="3"/>
      <c r="R254" s="290" t="str">
        <f t="shared" si="66"/>
        <v/>
      </c>
    </row>
    <row r="255" spans="1:18" x14ac:dyDescent="0.3">
      <c r="A255" s="43"/>
      <c r="B255" s="578" t="s">
        <v>13</v>
      </c>
      <c r="C255" s="36"/>
      <c r="D255" s="36" t="str">
        <f t="shared" ref="D255:D264" si="73">IF(M255="","",$E$4/$M$680*M255)</f>
        <v/>
      </c>
      <c r="E255" s="37"/>
      <c r="F255" s="38"/>
      <c r="G255" s="38" t="str">
        <f t="shared" ref="G255:G264" si="74">IF(M255="","",$E$5/$M$680*M255)</f>
        <v/>
      </c>
      <c r="H255" s="37"/>
      <c r="I255" s="36"/>
      <c r="J255" s="36"/>
      <c r="K255" s="3"/>
      <c r="L255" s="3"/>
      <c r="M255" s="39" t="str">
        <f t="shared" ref="M255:M264" si="75">IF(ISBLANK(L255),"",IF($Q$254="y",0,AirflowAdj*42.654*EXP(-0.021*L255)))</f>
        <v/>
      </c>
      <c r="N255" s="36"/>
      <c r="O255" s="36"/>
      <c r="P255" s="112"/>
      <c r="Q255" s="36"/>
      <c r="R255" s="291" t="str">
        <f t="shared" si="66"/>
        <v/>
      </c>
    </row>
    <row r="256" spans="1:18" x14ac:dyDescent="0.3">
      <c r="A256" s="43"/>
      <c r="B256" s="579"/>
      <c r="C256" s="36"/>
      <c r="D256" s="36" t="str">
        <f t="shared" si="73"/>
        <v/>
      </c>
      <c r="E256" s="37"/>
      <c r="F256" s="38"/>
      <c r="G256" s="38" t="str">
        <f t="shared" si="74"/>
        <v/>
      </c>
      <c r="H256" s="37"/>
      <c r="I256" s="36"/>
      <c r="J256" s="36"/>
      <c r="K256" s="3"/>
      <c r="L256" s="3"/>
      <c r="M256" s="39" t="str">
        <f t="shared" si="75"/>
        <v/>
      </c>
      <c r="N256" s="36"/>
      <c r="O256" s="36"/>
      <c r="P256" s="112"/>
      <c r="Q256" s="36"/>
      <c r="R256" s="291" t="str">
        <f t="shared" si="66"/>
        <v/>
      </c>
    </row>
    <row r="257" spans="1:18" x14ac:dyDescent="0.3">
      <c r="A257" s="43"/>
      <c r="B257" s="579"/>
      <c r="C257" s="36"/>
      <c r="D257" s="36" t="str">
        <f t="shared" si="73"/>
        <v/>
      </c>
      <c r="E257" s="37"/>
      <c r="F257" s="38"/>
      <c r="G257" s="38" t="str">
        <f t="shared" si="74"/>
        <v/>
      </c>
      <c r="H257" s="37"/>
      <c r="I257" s="36"/>
      <c r="J257" s="36"/>
      <c r="K257" s="3"/>
      <c r="L257" s="3"/>
      <c r="M257" s="39" t="str">
        <f t="shared" si="75"/>
        <v/>
      </c>
      <c r="N257" s="36"/>
      <c r="O257" s="36"/>
      <c r="P257" s="112"/>
      <c r="Q257" s="36"/>
      <c r="R257" s="291" t="str">
        <f t="shared" si="66"/>
        <v/>
      </c>
    </row>
    <row r="258" spans="1:18" x14ac:dyDescent="0.3">
      <c r="A258" s="43"/>
      <c r="B258" s="579"/>
      <c r="C258" s="36"/>
      <c r="D258" s="36" t="str">
        <f t="shared" si="73"/>
        <v/>
      </c>
      <c r="E258" s="37"/>
      <c r="F258" s="38"/>
      <c r="G258" s="38" t="str">
        <f t="shared" si="74"/>
        <v/>
      </c>
      <c r="H258" s="37"/>
      <c r="I258" s="36"/>
      <c r="J258" s="36"/>
      <c r="K258" s="3"/>
      <c r="L258" s="3"/>
      <c r="M258" s="39" t="str">
        <f t="shared" si="75"/>
        <v/>
      </c>
      <c r="N258" s="36"/>
      <c r="O258" s="36"/>
      <c r="P258" s="112"/>
      <c r="Q258" s="36"/>
      <c r="R258" s="291" t="str">
        <f t="shared" si="66"/>
        <v/>
      </c>
    </row>
    <row r="259" spans="1:18" x14ac:dyDescent="0.3">
      <c r="A259" s="43"/>
      <c r="B259" s="579"/>
      <c r="C259" s="36"/>
      <c r="D259" s="36" t="str">
        <f t="shared" si="73"/>
        <v/>
      </c>
      <c r="E259" s="37"/>
      <c r="F259" s="38"/>
      <c r="G259" s="38" t="str">
        <f t="shared" si="74"/>
        <v/>
      </c>
      <c r="H259" s="37"/>
      <c r="I259" s="36"/>
      <c r="J259" s="36"/>
      <c r="K259" s="3"/>
      <c r="L259" s="3"/>
      <c r="M259" s="39" t="str">
        <f t="shared" si="75"/>
        <v/>
      </c>
      <c r="N259" s="36"/>
      <c r="O259" s="36"/>
      <c r="P259" s="112"/>
      <c r="Q259" s="36"/>
      <c r="R259" s="291" t="str">
        <f t="shared" si="66"/>
        <v/>
      </c>
    </row>
    <row r="260" spans="1:18" x14ac:dyDescent="0.3">
      <c r="A260" s="43"/>
      <c r="B260" s="579"/>
      <c r="C260" s="36"/>
      <c r="D260" s="36" t="str">
        <f t="shared" si="73"/>
        <v/>
      </c>
      <c r="E260" s="37"/>
      <c r="F260" s="38"/>
      <c r="G260" s="38" t="str">
        <f t="shared" si="74"/>
        <v/>
      </c>
      <c r="H260" s="37"/>
      <c r="I260" s="36"/>
      <c r="J260" s="36"/>
      <c r="K260" s="3"/>
      <c r="L260" s="3"/>
      <c r="M260" s="39" t="str">
        <f t="shared" si="75"/>
        <v/>
      </c>
      <c r="N260" s="36"/>
      <c r="O260" s="36"/>
      <c r="P260" s="112"/>
      <c r="Q260" s="36"/>
      <c r="R260" s="291" t="str">
        <f t="shared" si="66"/>
        <v/>
      </c>
    </row>
    <row r="261" spans="1:18" x14ac:dyDescent="0.3">
      <c r="A261" s="43"/>
      <c r="B261" s="579"/>
      <c r="C261" s="36"/>
      <c r="D261" s="36" t="str">
        <f t="shared" si="73"/>
        <v/>
      </c>
      <c r="E261" s="37"/>
      <c r="F261" s="38"/>
      <c r="G261" s="38" t="str">
        <f t="shared" si="74"/>
        <v/>
      </c>
      <c r="H261" s="37"/>
      <c r="I261" s="36"/>
      <c r="J261" s="36"/>
      <c r="K261" s="3"/>
      <c r="L261" s="3"/>
      <c r="M261" s="39" t="str">
        <f t="shared" si="75"/>
        <v/>
      </c>
      <c r="N261" s="36"/>
      <c r="O261" s="36"/>
      <c r="P261" s="112"/>
      <c r="Q261" s="36"/>
      <c r="R261" s="291" t="str">
        <f t="shared" si="66"/>
        <v/>
      </c>
    </row>
    <row r="262" spans="1:18" x14ac:dyDescent="0.3">
      <c r="A262" s="43"/>
      <c r="B262" s="579"/>
      <c r="C262" s="36"/>
      <c r="D262" s="36" t="str">
        <f t="shared" si="73"/>
        <v/>
      </c>
      <c r="E262" s="37"/>
      <c r="F262" s="38"/>
      <c r="G262" s="38" t="str">
        <f t="shared" si="74"/>
        <v/>
      </c>
      <c r="H262" s="37"/>
      <c r="I262" s="36"/>
      <c r="J262" s="36"/>
      <c r="K262" s="3"/>
      <c r="L262" s="3"/>
      <c r="M262" s="39" t="str">
        <f t="shared" si="75"/>
        <v/>
      </c>
      <c r="N262" s="36"/>
      <c r="O262" s="36"/>
      <c r="P262" s="112"/>
      <c r="Q262" s="36"/>
      <c r="R262" s="291" t="str">
        <f t="shared" si="66"/>
        <v/>
      </c>
    </row>
    <row r="263" spans="1:18" x14ac:dyDescent="0.3">
      <c r="A263" s="43"/>
      <c r="B263" s="579"/>
      <c r="C263" s="36"/>
      <c r="D263" s="36" t="str">
        <f t="shared" si="73"/>
        <v/>
      </c>
      <c r="E263" s="37"/>
      <c r="F263" s="38"/>
      <c r="G263" s="38" t="str">
        <f t="shared" si="74"/>
        <v/>
      </c>
      <c r="H263" s="37"/>
      <c r="I263" s="36"/>
      <c r="J263" s="36"/>
      <c r="K263" s="3"/>
      <c r="L263" s="3"/>
      <c r="M263" s="39" t="str">
        <f t="shared" si="75"/>
        <v/>
      </c>
      <c r="N263" s="36"/>
      <c r="O263" s="36"/>
      <c r="P263" s="112"/>
      <c r="Q263" s="36"/>
      <c r="R263" s="291" t="str">
        <f t="shared" si="66"/>
        <v/>
      </c>
    </row>
    <row r="264" spans="1:18" x14ac:dyDescent="0.3">
      <c r="A264" s="43"/>
      <c r="B264" s="580"/>
      <c r="C264" s="36"/>
      <c r="D264" s="36" t="str">
        <f t="shared" si="73"/>
        <v/>
      </c>
      <c r="E264" s="37"/>
      <c r="F264" s="38"/>
      <c r="G264" s="38" t="str">
        <f t="shared" si="74"/>
        <v/>
      </c>
      <c r="H264" s="37"/>
      <c r="I264" s="36"/>
      <c r="J264" s="36"/>
      <c r="K264" s="3"/>
      <c r="L264" s="3"/>
      <c r="M264" s="39" t="str">
        <f t="shared" si="75"/>
        <v/>
      </c>
      <c r="N264" s="36"/>
      <c r="O264" s="36"/>
      <c r="P264" s="112"/>
      <c r="Q264" s="36"/>
      <c r="R264" s="291" t="str">
        <f t="shared" si="66"/>
        <v/>
      </c>
    </row>
    <row r="265" spans="1:18" ht="15" customHeight="1" x14ac:dyDescent="0.3">
      <c r="A265" s="43"/>
      <c r="B265" s="71" t="s">
        <v>12</v>
      </c>
      <c r="C265" s="3"/>
      <c r="D265" s="32">
        <f>SUM(D266:D275)</f>
        <v>0</v>
      </c>
      <c r="E265" s="33" t="e">
        <f>D265/C265</f>
        <v>#DIV/0!</v>
      </c>
      <c r="F265" s="72"/>
      <c r="G265" s="34">
        <f>SUM(G266:G275)</f>
        <v>0</v>
      </c>
      <c r="H265" s="33" t="e">
        <f>G265/F265</f>
        <v>#DIV/0!</v>
      </c>
      <c r="I265" s="32">
        <f ca="1">C265*$C$5</f>
        <v>0</v>
      </c>
      <c r="J265" s="32">
        <f>F265*$C$4</f>
        <v>0</v>
      </c>
      <c r="K265" s="32"/>
      <c r="L265" s="32"/>
      <c r="M265" s="35"/>
      <c r="N265" s="32">
        <f ca="1">(MAX(I265:J265))</f>
        <v>0</v>
      </c>
      <c r="O265" s="32">
        <f ca="1">ROUNDDOWN(N265/$P$2,0)</f>
        <v>0</v>
      </c>
      <c r="P265" s="34">
        <f>COUNTA(L266:L275)</f>
        <v>0</v>
      </c>
      <c r="Q265" s="3"/>
      <c r="R265" s="290" t="str">
        <f t="shared" si="66"/>
        <v/>
      </c>
    </row>
    <row r="266" spans="1:18" x14ac:dyDescent="0.3">
      <c r="A266" s="43"/>
      <c r="B266" s="578" t="s">
        <v>13</v>
      </c>
      <c r="C266" s="36"/>
      <c r="D266" s="36" t="str">
        <f t="shared" ref="D266:D275" si="76">IF(M266="","",$E$4/$M$680*M266)</f>
        <v/>
      </c>
      <c r="E266" s="37"/>
      <c r="F266" s="38"/>
      <c r="G266" s="38" t="str">
        <f t="shared" ref="G266:G275" si="77">IF(M266="","",$E$5/$M$680*M266)</f>
        <v/>
      </c>
      <c r="H266" s="37"/>
      <c r="I266" s="36"/>
      <c r="J266" s="36"/>
      <c r="K266" s="3"/>
      <c r="L266" s="3"/>
      <c r="M266" s="39" t="str">
        <f t="shared" ref="M266:M275" si="78">IF(ISBLANK(L266),"",IF($Q$265="y",0,AirflowAdj*42.654*EXP(-0.021*L266)))</f>
        <v/>
      </c>
      <c r="N266" s="36"/>
      <c r="O266" s="36"/>
      <c r="P266" s="112"/>
      <c r="Q266" s="36"/>
      <c r="R266" s="291" t="str">
        <f t="shared" si="66"/>
        <v/>
      </c>
    </row>
    <row r="267" spans="1:18" x14ac:dyDescent="0.3">
      <c r="A267" s="43"/>
      <c r="B267" s="579"/>
      <c r="C267" s="36"/>
      <c r="D267" s="36" t="str">
        <f t="shared" si="76"/>
        <v/>
      </c>
      <c r="E267" s="37"/>
      <c r="F267" s="38"/>
      <c r="G267" s="38" t="str">
        <f t="shared" si="77"/>
        <v/>
      </c>
      <c r="H267" s="37"/>
      <c r="I267" s="36"/>
      <c r="J267" s="36"/>
      <c r="K267" s="3"/>
      <c r="L267" s="3"/>
      <c r="M267" s="39" t="str">
        <f t="shared" si="78"/>
        <v/>
      </c>
      <c r="N267" s="36"/>
      <c r="O267" s="36"/>
      <c r="P267" s="112"/>
      <c r="Q267" s="36"/>
      <c r="R267" s="291" t="str">
        <f t="shared" si="66"/>
        <v/>
      </c>
    </row>
    <row r="268" spans="1:18" x14ac:dyDescent="0.3">
      <c r="A268" s="43"/>
      <c r="B268" s="579"/>
      <c r="C268" s="36"/>
      <c r="D268" s="36" t="str">
        <f t="shared" si="76"/>
        <v/>
      </c>
      <c r="E268" s="37"/>
      <c r="F268" s="38"/>
      <c r="G268" s="38" t="str">
        <f t="shared" si="77"/>
        <v/>
      </c>
      <c r="H268" s="37"/>
      <c r="I268" s="36"/>
      <c r="J268" s="36"/>
      <c r="K268" s="3"/>
      <c r="L268" s="3"/>
      <c r="M268" s="39" t="str">
        <f t="shared" si="78"/>
        <v/>
      </c>
      <c r="N268" s="36"/>
      <c r="O268" s="36"/>
      <c r="P268" s="112"/>
      <c r="Q268" s="36"/>
      <c r="R268" s="291" t="str">
        <f t="shared" si="66"/>
        <v/>
      </c>
    </row>
    <row r="269" spans="1:18" x14ac:dyDescent="0.3">
      <c r="A269" s="43"/>
      <c r="B269" s="579"/>
      <c r="C269" s="36"/>
      <c r="D269" s="36" t="str">
        <f t="shared" si="76"/>
        <v/>
      </c>
      <c r="E269" s="37"/>
      <c r="F269" s="38"/>
      <c r="G269" s="38" t="str">
        <f t="shared" si="77"/>
        <v/>
      </c>
      <c r="H269" s="37"/>
      <c r="I269" s="36"/>
      <c r="J269" s="36"/>
      <c r="K269" s="3"/>
      <c r="L269" s="3"/>
      <c r="M269" s="39" t="str">
        <f t="shared" si="78"/>
        <v/>
      </c>
      <c r="N269" s="36"/>
      <c r="O269" s="36"/>
      <c r="P269" s="112"/>
      <c r="Q269" s="36"/>
      <c r="R269" s="291" t="str">
        <f t="shared" si="66"/>
        <v/>
      </c>
    </row>
    <row r="270" spans="1:18" x14ac:dyDescent="0.3">
      <c r="A270" s="43"/>
      <c r="B270" s="579"/>
      <c r="C270" s="36"/>
      <c r="D270" s="36" t="str">
        <f t="shared" si="76"/>
        <v/>
      </c>
      <c r="E270" s="37"/>
      <c r="F270" s="38"/>
      <c r="G270" s="38" t="str">
        <f t="shared" si="77"/>
        <v/>
      </c>
      <c r="H270" s="37"/>
      <c r="I270" s="36"/>
      <c r="J270" s="36"/>
      <c r="K270" s="3"/>
      <c r="L270" s="3"/>
      <c r="M270" s="39" t="str">
        <f t="shared" si="78"/>
        <v/>
      </c>
      <c r="N270" s="36"/>
      <c r="O270" s="36"/>
      <c r="P270" s="112"/>
      <c r="Q270" s="36"/>
      <c r="R270" s="291" t="str">
        <f t="shared" si="66"/>
        <v/>
      </c>
    </row>
    <row r="271" spans="1:18" x14ac:dyDescent="0.3">
      <c r="A271" s="43"/>
      <c r="B271" s="579"/>
      <c r="C271" s="36"/>
      <c r="D271" s="36" t="str">
        <f t="shared" si="76"/>
        <v/>
      </c>
      <c r="E271" s="37"/>
      <c r="F271" s="38"/>
      <c r="G271" s="38" t="str">
        <f t="shared" si="77"/>
        <v/>
      </c>
      <c r="H271" s="37"/>
      <c r="I271" s="36"/>
      <c r="J271" s="36"/>
      <c r="K271" s="3"/>
      <c r="L271" s="3"/>
      <c r="M271" s="39" t="str">
        <f t="shared" si="78"/>
        <v/>
      </c>
      <c r="N271" s="36"/>
      <c r="O271" s="36"/>
      <c r="P271" s="112"/>
      <c r="Q271" s="36"/>
      <c r="R271" s="291" t="str">
        <f t="shared" si="66"/>
        <v/>
      </c>
    </row>
    <row r="272" spans="1:18" x14ac:dyDescent="0.3">
      <c r="A272" s="43"/>
      <c r="B272" s="579"/>
      <c r="C272" s="36"/>
      <c r="D272" s="36" t="str">
        <f t="shared" si="76"/>
        <v/>
      </c>
      <c r="E272" s="37"/>
      <c r="F272" s="38"/>
      <c r="G272" s="38" t="str">
        <f t="shared" si="77"/>
        <v/>
      </c>
      <c r="H272" s="37"/>
      <c r="I272" s="36"/>
      <c r="J272" s="36"/>
      <c r="K272" s="3"/>
      <c r="L272" s="3"/>
      <c r="M272" s="39" t="str">
        <f t="shared" si="78"/>
        <v/>
      </c>
      <c r="N272" s="36"/>
      <c r="O272" s="36"/>
      <c r="P272" s="112"/>
      <c r="Q272" s="36"/>
      <c r="R272" s="291" t="str">
        <f t="shared" si="66"/>
        <v/>
      </c>
    </row>
    <row r="273" spans="1:18" x14ac:dyDescent="0.3">
      <c r="A273" s="43"/>
      <c r="B273" s="579"/>
      <c r="C273" s="36"/>
      <c r="D273" s="36" t="str">
        <f t="shared" si="76"/>
        <v/>
      </c>
      <c r="E273" s="37"/>
      <c r="F273" s="38"/>
      <c r="G273" s="38" t="str">
        <f t="shared" si="77"/>
        <v/>
      </c>
      <c r="H273" s="37"/>
      <c r="I273" s="36"/>
      <c r="J273" s="36"/>
      <c r="K273" s="3"/>
      <c r="L273" s="3"/>
      <c r="M273" s="39" t="str">
        <f t="shared" si="78"/>
        <v/>
      </c>
      <c r="N273" s="36"/>
      <c r="O273" s="36"/>
      <c r="P273" s="112"/>
      <c r="Q273" s="36"/>
      <c r="R273" s="291" t="str">
        <f t="shared" si="66"/>
        <v/>
      </c>
    </row>
    <row r="274" spans="1:18" x14ac:dyDescent="0.3">
      <c r="A274" s="43"/>
      <c r="B274" s="579"/>
      <c r="C274" s="36"/>
      <c r="D274" s="36" t="str">
        <f t="shared" si="76"/>
        <v/>
      </c>
      <c r="E274" s="37"/>
      <c r="F274" s="38"/>
      <c r="G274" s="38" t="str">
        <f t="shared" si="77"/>
        <v/>
      </c>
      <c r="H274" s="37"/>
      <c r="I274" s="36"/>
      <c r="J274" s="36"/>
      <c r="K274" s="3"/>
      <c r="L274" s="3"/>
      <c r="M274" s="39" t="str">
        <f t="shared" si="78"/>
        <v/>
      </c>
      <c r="N274" s="36"/>
      <c r="O274" s="36"/>
      <c r="P274" s="112"/>
      <c r="Q274" s="36"/>
      <c r="R274" s="291" t="str">
        <f t="shared" si="66"/>
        <v/>
      </c>
    </row>
    <row r="275" spans="1:18" x14ac:dyDescent="0.3">
      <c r="A275" s="43"/>
      <c r="B275" s="580"/>
      <c r="C275" s="36"/>
      <c r="D275" s="36" t="str">
        <f t="shared" si="76"/>
        <v/>
      </c>
      <c r="E275" s="37"/>
      <c r="F275" s="38"/>
      <c r="G275" s="38" t="str">
        <f t="shared" si="77"/>
        <v/>
      </c>
      <c r="H275" s="37"/>
      <c r="I275" s="36"/>
      <c r="J275" s="36"/>
      <c r="K275" s="3"/>
      <c r="L275" s="3"/>
      <c r="M275" s="39" t="str">
        <f t="shared" si="78"/>
        <v/>
      </c>
      <c r="N275" s="36"/>
      <c r="O275" s="36"/>
      <c r="P275" s="112"/>
      <c r="Q275" s="36"/>
      <c r="R275" s="291" t="str">
        <f t="shared" si="66"/>
        <v/>
      </c>
    </row>
    <row r="276" spans="1:18" ht="15" customHeight="1" x14ac:dyDescent="0.3">
      <c r="A276" s="43"/>
      <c r="B276" s="71" t="s">
        <v>12</v>
      </c>
      <c r="C276" s="3"/>
      <c r="D276" s="32">
        <f>SUM(D277:D286)</f>
        <v>0</v>
      </c>
      <c r="E276" s="33" t="e">
        <f>D276/C276</f>
        <v>#DIV/0!</v>
      </c>
      <c r="F276" s="72"/>
      <c r="G276" s="34">
        <f>SUM(G277:G286)</f>
        <v>0</v>
      </c>
      <c r="H276" s="33" t="e">
        <f>G276/F276</f>
        <v>#DIV/0!</v>
      </c>
      <c r="I276" s="32">
        <f ca="1">C276*$C$5</f>
        <v>0</v>
      </c>
      <c r="J276" s="32">
        <f>F276*$C$4</f>
        <v>0</v>
      </c>
      <c r="K276" s="32"/>
      <c r="L276" s="32"/>
      <c r="M276" s="35"/>
      <c r="N276" s="32">
        <f ca="1">(MAX(I276:J276))</f>
        <v>0</v>
      </c>
      <c r="O276" s="32">
        <f ca="1">ROUNDDOWN(N276/$P$2,0)</f>
        <v>0</v>
      </c>
      <c r="P276" s="34">
        <f>COUNTA(L277:L286)</f>
        <v>0</v>
      </c>
      <c r="Q276" s="3"/>
      <c r="R276" s="290" t="str">
        <f t="shared" si="66"/>
        <v/>
      </c>
    </row>
    <row r="277" spans="1:18" x14ac:dyDescent="0.3">
      <c r="A277" s="43"/>
      <c r="B277" s="578" t="s">
        <v>13</v>
      </c>
      <c r="C277" s="36"/>
      <c r="D277" s="36" t="str">
        <f t="shared" ref="D277:D286" si="79">IF(M277="","",$E$4/$M$680*M277)</f>
        <v/>
      </c>
      <c r="E277" s="37"/>
      <c r="F277" s="38"/>
      <c r="G277" s="38" t="str">
        <f t="shared" ref="G277:G286" si="80">IF(M277="","",$E$5/$M$680*M277)</f>
        <v/>
      </c>
      <c r="H277" s="37"/>
      <c r="I277" s="36"/>
      <c r="J277" s="36"/>
      <c r="K277" s="3"/>
      <c r="L277" s="3"/>
      <c r="M277" s="39" t="str">
        <f t="shared" ref="M277:M286" si="81">IF(ISBLANK(L277),"",IF($Q$276="y",0,AirflowAdj*42.654*EXP(-0.021*L277)))</f>
        <v/>
      </c>
      <c r="N277" s="36"/>
      <c r="O277" s="36"/>
      <c r="P277" s="112"/>
      <c r="Q277" s="36"/>
      <c r="R277" s="291" t="str">
        <f t="shared" si="66"/>
        <v/>
      </c>
    </row>
    <row r="278" spans="1:18" x14ac:dyDescent="0.3">
      <c r="A278" s="43"/>
      <c r="B278" s="579"/>
      <c r="C278" s="36"/>
      <c r="D278" s="36" t="str">
        <f t="shared" si="79"/>
        <v/>
      </c>
      <c r="E278" s="37"/>
      <c r="F278" s="38"/>
      <c r="G278" s="38" t="str">
        <f t="shared" si="80"/>
        <v/>
      </c>
      <c r="H278" s="37"/>
      <c r="I278" s="36"/>
      <c r="J278" s="36"/>
      <c r="K278" s="3"/>
      <c r="L278" s="3"/>
      <c r="M278" s="39" t="str">
        <f t="shared" si="81"/>
        <v/>
      </c>
      <c r="N278" s="36"/>
      <c r="O278" s="36"/>
      <c r="P278" s="112"/>
      <c r="Q278" s="36"/>
      <c r="R278" s="291" t="str">
        <f t="shared" si="66"/>
        <v/>
      </c>
    </row>
    <row r="279" spans="1:18" x14ac:dyDescent="0.3">
      <c r="A279" s="43"/>
      <c r="B279" s="579"/>
      <c r="C279" s="36"/>
      <c r="D279" s="36" t="str">
        <f t="shared" si="79"/>
        <v/>
      </c>
      <c r="E279" s="37"/>
      <c r="F279" s="38"/>
      <c r="G279" s="38" t="str">
        <f t="shared" si="80"/>
        <v/>
      </c>
      <c r="H279" s="37"/>
      <c r="I279" s="36"/>
      <c r="J279" s="36"/>
      <c r="K279" s="3"/>
      <c r="L279" s="3"/>
      <c r="M279" s="39" t="str">
        <f t="shared" si="81"/>
        <v/>
      </c>
      <c r="N279" s="36"/>
      <c r="O279" s="36"/>
      <c r="P279" s="112"/>
      <c r="Q279" s="36"/>
      <c r="R279" s="291" t="str">
        <f t="shared" si="66"/>
        <v/>
      </c>
    </row>
    <row r="280" spans="1:18" x14ac:dyDescent="0.3">
      <c r="A280" s="43"/>
      <c r="B280" s="579"/>
      <c r="C280" s="36"/>
      <c r="D280" s="36" t="str">
        <f t="shared" si="79"/>
        <v/>
      </c>
      <c r="E280" s="37"/>
      <c r="F280" s="38"/>
      <c r="G280" s="38" t="str">
        <f t="shared" si="80"/>
        <v/>
      </c>
      <c r="H280" s="37"/>
      <c r="I280" s="36"/>
      <c r="J280" s="36"/>
      <c r="K280" s="3"/>
      <c r="L280" s="3"/>
      <c r="M280" s="39" t="str">
        <f t="shared" si="81"/>
        <v/>
      </c>
      <c r="N280" s="36"/>
      <c r="O280" s="36"/>
      <c r="P280" s="112"/>
      <c r="Q280" s="36"/>
      <c r="R280" s="291" t="str">
        <f t="shared" si="66"/>
        <v/>
      </c>
    </row>
    <row r="281" spans="1:18" x14ac:dyDescent="0.3">
      <c r="A281" s="43"/>
      <c r="B281" s="579"/>
      <c r="C281" s="36"/>
      <c r="D281" s="36" t="str">
        <f t="shared" si="79"/>
        <v/>
      </c>
      <c r="E281" s="37"/>
      <c r="F281" s="38"/>
      <c r="G281" s="38" t="str">
        <f t="shared" si="80"/>
        <v/>
      </c>
      <c r="H281" s="37"/>
      <c r="I281" s="36"/>
      <c r="J281" s="36"/>
      <c r="K281" s="3"/>
      <c r="L281" s="3"/>
      <c r="M281" s="39" t="str">
        <f t="shared" si="81"/>
        <v/>
      </c>
      <c r="N281" s="36"/>
      <c r="O281" s="36"/>
      <c r="P281" s="112"/>
      <c r="Q281" s="36"/>
      <c r="R281" s="291" t="str">
        <f t="shared" si="66"/>
        <v/>
      </c>
    </row>
    <row r="282" spans="1:18" x14ac:dyDescent="0.3">
      <c r="A282" s="43"/>
      <c r="B282" s="579"/>
      <c r="C282" s="36"/>
      <c r="D282" s="36" t="str">
        <f t="shared" si="79"/>
        <v/>
      </c>
      <c r="E282" s="37"/>
      <c r="F282" s="38"/>
      <c r="G282" s="38" t="str">
        <f t="shared" si="80"/>
        <v/>
      </c>
      <c r="H282" s="37"/>
      <c r="I282" s="36"/>
      <c r="J282" s="36"/>
      <c r="K282" s="3"/>
      <c r="L282" s="3"/>
      <c r="M282" s="39" t="str">
        <f t="shared" si="81"/>
        <v/>
      </c>
      <c r="N282" s="36"/>
      <c r="O282" s="36"/>
      <c r="P282" s="112"/>
      <c r="Q282" s="36"/>
      <c r="R282" s="291" t="str">
        <f t="shared" si="66"/>
        <v/>
      </c>
    </row>
    <row r="283" spans="1:18" x14ac:dyDescent="0.3">
      <c r="A283" s="43"/>
      <c r="B283" s="579"/>
      <c r="C283" s="36"/>
      <c r="D283" s="36" t="str">
        <f t="shared" si="79"/>
        <v/>
      </c>
      <c r="E283" s="37"/>
      <c r="F283" s="38"/>
      <c r="G283" s="38" t="str">
        <f t="shared" si="80"/>
        <v/>
      </c>
      <c r="H283" s="37"/>
      <c r="I283" s="36"/>
      <c r="J283" s="36"/>
      <c r="K283" s="3"/>
      <c r="L283" s="3"/>
      <c r="M283" s="39" t="str">
        <f t="shared" si="81"/>
        <v/>
      </c>
      <c r="N283" s="36"/>
      <c r="O283" s="36"/>
      <c r="P283" s="112"/>
      <c r="Q283" s="36"/>
      <c r="R283" s="291" t="str">
        <f t="shared" si="66"/>
        <v/>
      </c>
    </row>
    <row r="284" spans="1:18" x14ac:dyDescent="0.3">
      <c r="A284" s="43"/>
      <c r="B284" s="579"/>
      <c r="C284" s="36"/>
      <c r="D284" s="36" t="str">
        <f t="shared" si="79"/>
        <v/>
      </c>
      <c r="E284" s="37"/>
      <c r="F284" s="38"/>
      <c r="G284" s="38" t="str">
        <f t="shared" si="80"/>
        <v/>
      </c>
      <c r="H284" s="37"/>
      <c r="I284" s="36"/>
      <c r="J284" s="36"/>
      <c r="K284" s="3"/>
      <c r="L284" s="3"/>
      <c r="M284" s="39" t="str">
        <f t="shared" si="81"/>
        <v/>
      </c>
      <c r="N284" s="36"/>
      <c r="O284" s="36"/>
      <c r="P284" s="112"/>
      <c r="Q284" s="36"/>
      <c r="R284" s="291" t="str">
        <f t="shared" si="66"/>
        <v/>
      </c>
    </row>
    <row r="285" spans="1:18" x14ac:dyDescent="0.3">
      <c r="A285" s="43"/>
      <c r="B285" s="579"/>
      <c r="C285" s="36"/>
      <c r="D285" s="36" t="str">
        <f t="shared" si="79"/>
        <v/>
      </c>
      <c r="E285" s="37"/>
      <c r="F285" s="38"/>
      <c r="G285" s="38" t="str">
        <f t="shared" si="80"/>
        <v/>
      </c>
      <c r="H285" s="37"/>
      <c r="I285" s="36"/>
      <c r="J285" s="36"/>
      <c r="K285" s="3"/>
      <c r="L285" s="3"/>
      <c r="M285" s="39" t="str">
        <f t="shared" si="81"/>
        <v/>
      </c>
      <c r="N285" s="36"/>
      <c r="O285" s="36"/>
      <c r="P285" s="112"/>
      <c r="Q285" s="36"/>
      <c r="R285" s="291" t="str">
        <f t="shared" si="66"/>
        <v/>
      </c>
    </row>
    <row r="286" spans="1:18" x14ac:dyDescent="0.3">
      <c r="A286" s="43"/>
      <c r="B286" s="580"/>
      <c r="C286" s="36"/>
      <c r="D286" s="36" t="str">
        <f t="shared" si="79"/>
        <v/>
      </c>
      <c r="E286" s="37"/>
      <c r="F286" s="38"/>
      <c r="G286" s="38" t="str">
        <f t="shared" si="80"/>
        <v/>
      </c>
      <c r="H286" s="37"/>
      <c r="I286" s="36"/>
      <c r="J286" s="36"/>
      <c r="K286" s="3"/>
      <c r="L286" s="3"/>
      <c r="M286" s="39" t="str">
        <f t="shared" si="81"/>
        <v/>
      </c>
      <c r="N286" s="36"/>
      <c r="O286" s="36"/>
      <c r="P286" s="112"/>
      <c r="Q286" s="36"/>
      <c r="R286" s="291" t="str">
        <f t="shared" si="66"/>
        <v/>
      </c>
    </row>
    <row r="287" spans="1:18" ht="15" customHeight="1" x14ac:dyDescent="0.3">
      <c r="A287" s="43"/>
      <c r="B287" s="71" t="s">
        <v>12</v>
      </c>
      <c r="C287" s="3"/>
      <c r="D287" s="32">
        <f>SUM(D288:D297)</f>
        <v>0</v>
      </c>
      <c r="E287" s="33" t="e">
        <f>D287/C287</f>
        <v>#DIV/0!</v>
      </c>
      <c r="F287" s="72"/>
      <c r="G287" s="34">
        <f>SUM(G288:G297)</f>
        <v>0</v>
      </c>
      <c r="H287" s="33" t="e">
        <f>G287/F287</f>
        <v>#DIV/0!</v>
      </c>
      <c r="I287" s="32">
        <f ca="1">C287*$C$5</f>
        <v>0</v>
      </c>
      <c r="J287" s="32">
        <f>F287*$C$4</f>
        <v>0</v>
      </c>
      <c r="K287" s="32"/>
      <c r="L287" s="32"/>
      <c r="M287" s="35"/>
      <c r="N287" s="32">
        <f ca="1">(MAX(I287:J287))</f>
        <v>0</v>
      </c>
      <c r="O287" s="32">
        <f ca="1">ROUNDDOWN(N287/$P$2,0)</f>
        <v>0</v>
      </c>
      <c r="P287" s="34">
        <f>COUNTA(L288:L297)</f>
        <v>0</v>
      </c>
      <c r="Q287" s="3"/>
      <c r="R287" s="290" t="str">
        <f t="shared" si="66"/>
        <v/>
      </c>
    </row>
    <row r="288" spans="1:18" x14ac:dyDescent="0.3">
      <c r="A288" s="43"/>
      <c r="B288" s="578" t="s">
        <v>13</v>
      </c>
      <c r="C288" s="36"/>
      <c r="D288" s="36" t="str">
        <f t="shared" ref="D288:D297" si="82">IF(M288="","",$E$4/$M$680*M288)</f>
        <v/>
      </c>
      <c r="E288" s="37"/>
      <c r="F288" s="38"/>
      <c r="G288" s="38" t="str">
        <f t="shared" ref="G288:G297" si="83">IF(M288="","",$E$5/$M$680*M288)</f>
        <v/>
      </c>
      <c r="H288" s="37"/>
      <c r="I288" s="36"/>
      <c r="J288" s="36"/>
      <c r="K288" s="3"/>
      <c r="L288" s="3"/>
      <c r="M288" s="39" t="str">
        <f t="shared" ref="M288:M297" si="84">IF(ISBLANK(L288),"",IF(Q287="y",0,AirflowAdj*42.654*EXP(-0.021*L288)))</f>
        <v/>
      </c>
      <c r="N288" s="36"/>
      <c r="O288" s="36"/>
      <c r="P288" s="112"/>
      <c r="Q288" s="36"/>
      <c r="R288" s="291" t="str">
        <f t="shared" si="66"/>
        <v/>
      </c>
    </row>
    <row r="289" spans="1:18" x14ac:dyDescent="0.3">
      <c r="A289" s="43"/>
      <c r="B289" s="579"/>
      <c r="C289" s="36"/>
      <c r="D289" s="36" t="str">
        <f t="shared" si="82"/>
        <v/>
      </c>
      <c r="E289" s="37"/>
      <c r="F289" s="38"/>
      <c r="G289" s="38" t="str">
        <f t="shared" si="83"/>
        <v/>
      </c>
      <c r="H289" s="37"/>
      <c r="I289" s="36"/>
      <c r="J289" s="36"/>
      <c r="K289" s="3"/>
      <c r="L289" s="3"/>
      <c r="M289" s="39" t="str">
        <f t="shared" si="84"/>
        <v/>
      </c>
      <c r="N289" s="36"/>
      <c r="O289" s="36"/>
      <c r="P289" s="112"/>
      <c r="Q289" s="36"/>
      <c r="R289" s="291" t="str">
        <f t="shared" ref="R289:R352" si="85">IF(K289=1,$C$683,IF(K289=2,$C$684,IF(K289=3,$C$685,IF(K289=4,$C$686,IF(K289=5,$C$687,IF(K289=6,$C$688,IF(K289=7,$C$689,IF(K289=8,$C$690,IF(K289=0,"","")))))))))</f>
        <v/>
      </c>
    </row>
    <row r="290" spans="1:18" x14ac:dyDescent="0.3">
      <c r="A290" s="43"/>
      <c r="B290" s="579"/>
      <c r="C290" s="36"/>
      <c r="D290" s="36" t="str">
        <f t="shared" si="82"/>
        <v/>
      </c>
      <c r="E290" s="37"/>
      <c r="F290" s="38"/>
      <c r="G290" s="38" t="str">
        <f t="shared" si="83"/>
        <v/>
      </c>
      <c r="H290" s="37"/>
      <c r="I290" s="36"/>
      <c r="J290" s="36"/>
      <c r="K290" s="3"/>
      <c r="L290" s="3"/>
      <c r="M290" s="39" t="str">
        <f t="shared" si="84"/>
        <v/>
      </c>
      <c r="N290" s="36"/>
      <c r="O290" s="36"/>
      <c r="P290" s="112"/>
      <c r="Q290" s="36"/>
      <c r="R290" s="291" t="str">
        <f t="shared" si="85"/>
        <v/>
      </c>
    </row>
    <row r="291" spans="1:18" x14ac:dyDescent="0.3">
      <c r="A291" s="43"/>
      <c r="B291" s="579"/>
      <c r="C291" s="36"/>
      <c r="D291" s="36" t="str">
        <f t="shared" si="82"/>
        <v/>
      </c>
      <c r="E291" s="37"/>
      <c r="F291" s="38"/>
      <c r="G291" s="38" t="str">
        <f t="shared" si="83"/>
        <v/>
      </c>
      <c r="H291" s="37"/>
      <c r="I291" s="36"/>
      <c r="J291" s="36"/>
      <c r="K291" s="3"/>
      <c r="L291" s="3"/>
      <c r="M291" s="39" t="str">
        <f t="shared" si="84"/>
        <v/>
      </c>
      <c r="N291" s="36"/>
      <c r="O291" s="36"/>
      <c r="P291" s="112"/>
      <c r="Q291" s="36"/>
      <c r="R291" s="291" t="str">
        <f t="shared" si="85"/>
        <v/>
      </c>
    </row>
    <row r="292" spans="1:18" x14ac:dyDescent="0.3">
      <c r="A292" s="43"/>
      <c r="B292" s="579"/>
      <c r="C292" s="36"/>
      <c r="D292" s="36" t="str">
        <f t="shared" si="82"/>
        <v/>
      </c>
      <c r="E292" s="37"/>
      <c r="F292" s="38"/>
      <c r="G292" s="38" t="str">
        <f t="shared" si="83"/>
        <v/>
      </c>
      <c r="H292" s="37"/>
      <c r="I292" s="36"/>
      <c r="J292" s="36"/>
      <c r="K292" s="3"/>
      <c r="L292" s="3"/>
      <c r="M292" s="39" t="str">
        <f t="shared" si="84"/>
        <v/>
      </c>
      <c r="N292" s="36"/>
      <c r="O292" s="36"/>
      <c r="P292" s="112"/>
      <c r="Q292" s="36"/>
      <c r="R292" s="291" t="str">
        <f t="shared" si="85"/>
        <v/>
      </c>
    </row>
    <row r="293" spans="1:18" x14ac:dyDescent="0.3">
      <c r="A293" s="43"/>
      <c r="B293" s="579"/>
      <c r="C293" s="36"/>
      <c r="D293" s="36" t="str">
        <f t="shared" si="82"/>
        <v/>
      </c>
      <c r="E293" s="37"/>
      <c r="F293" s="38"/>
      <c r="G293" s="38" t="str">
        <f t="shared" si="83"/>
        <v/>
      </c>
      <c r="H293" s="37"/>
      <c r="I293" s="36"/>
      <c r="J293" s="36"/>
      <c r="K293" s="3"/>
      <c r="L293" s="3"/>
      <c r="M293" s="39" t="str">
        <f t="shared" si="84"/>
        <v/>
      </c>
      <c r="N293" s="36"/>
      <c r="O293" s="36"/>
      <c r="P293" s="112"/>
      <c r="Q293" s="36"/>
      <c r="R293" s="291" t="str">
        <f t="shared" si="85"/>
        <v/>
      </c>
    </row>
    <row r="294" spans="1:18" x14ac:dyDescent="0.3">
      <c r="A294" s="43"/>
      <c r="B294" s="579"/>
      <c r="C294" s="36"/>
      <c r="D294" s="36" t="str">
        <f t="shared" si="82"/>
        <v/>
      </c>
      <c r="E294" s="37"/>
      <c r="F294" s="38"/>
      <c r="G294" s="38" t="str">
        <f t="shared" si="83"/>
        <v/>
      </c>
      <c r="H294" s="37"/>
      <c r="I294" s="36"/>
      <c r="J294" s="36"/>
      <c r="K294" s="3"/>
      <c r="L294" s="3"/>
      <c r="M294" s="39" t="str">
        <f t="shared" si="84"/>
        <v/>
      </c>
      <c r="N294" s="36"/>
      <c r="O294" s="36"/>
      <c r="P294" s="112"/>
      <c r="Q294" s="36"/>
      <c r="R294" s="291" t="str">
        <f t="shared" si="85"/>
        <v/>
      </c>
    </row>
    <row r="295" spans="1:18" x14ac:dyDescent="0.3">
      <c r="A295" s="43"/>
      <c r="B295" s="579"/>
      <c r="C295" s="36"/>
      <c r="D295" s="36" t="str">
        <f t="shared" si="82"/>
        <v/>
      </c>
      <c r="E295" s="37"/>
      <c r="F295" s="38"/>
      <c r="G295" s="38" t="str">
        <f t="shared" si="83"/>
        <v/>
      </c>
      <c r="H295" s="37"/>
      <c r="I295" s="36"/>
      <c r="J295" s="36"/>
      <c r="K295" s="3"/>
      <c r="L295" s="3"/>
      <c r="M295" s="39" t="str">
        <f t="shared" si="84"/>
        <v/>
      </c>
      <c r="N295" s="36"/>
      <c r="O295" s="36"/>
      <c r="P295" s="112"/>
      <c r="Q295" s="36"/>
      <c r="R295" s="291" t="str">
        <f t="shared" si="85"/>
        <v/>
      </c>
    </row>
    <row r="296" spans="1:18" x14ac:dyDescent="0.3">
      <c r="A296" s="43"/>
      <c r="B296" s="579"/>
      <c r="C296" s="36"/>
      <c r="D296" s="36" t="str">
        <f t="shared" si="82"/>
        <v/>
      </c>
      <c r="E296" s="37"/>
      <c r="F296" s="38"/>
      <c r="G296" s="38" t="str">
        <f t="shared" si="83"/>
        <v/>
      </c>
      <c r="H296" s="37"/>
      <c r="I296" s="36"/>
      <c r="J296" s="36"/>
      <c r="K296" s="3"/>
      <c r="L296" s="3"/>
      <c r="M296" s="39" t="str">
        <f t="shared" si="84"/>
        <v/>
      </c>
      <c r="N296" s="36"/>
      <c r="O296" s="36"/>
      <c r="P296" s="112"/>
      <c r="Q296" s="36"/>
      <c r="R296" s="291" t="str">
        <f t="shared" si="85"/>
        <v/>
      </c>
    </row>
    <row r="297" spans="1:18" x14ac:dyDescent="0.3">
      <c r="A297" s="43"/>
      <c r="B297" s="580"/>
      <c r="C297" s="36"/>
      <c r="D297" s="36" t="str">
        <f t="shared" si="82"/>
        <v/>
      </c>
      <c r="E297" s="37"/>
      <c r="F297" s="38"/>
      <c r="G297" s="38" t="str">
        <f t="shared" si="83"/>
        <v/>
      </c>
      <c r="H297" s="37"/>
      <c r="I297" s="36"/>
      <c r="J297" s="36"/>
      <c r="K297" s="3"/>
      <c r="L297" s="3"/>
      <c r="M297" s="39" t="str">
        <f t="shared" si="84"/>
        <v/>
      </c>
      <c r="N297" s="36"/>
      <c r="O297" s="36"/>
      <c r="P297" s="112"/>
      <c r="Q297" s="36"/>
      <c r="R297" s="291" t="str">
        <f t="shared" si="85"/>
        <v/>
      </c>
    </row>
    <row r="298" spans="1:18" ht="15" customHeight="1" x14ac:dyDescent="0.3">
      <c r="A298" s="43"/>
      <c r="B298" s="108" t="s">
        <v>12</v>
      </c>
      <c r="C298" s="3"/>
      <c r="D298" s="32">
        <f>SUM(D299:D308)</f>
        <v>0</v>
      </c>
      <c r="E298" s="33" t="e">
        <f>D298/C298</f>
        <v>#DIV/0!</v>
      </c>
      <c r="F298" s="72"/>
      <c r="G298" s="34">
        <f>SUM(G299:G308)</f>
        <v>0</v>
      </c>
      <c r="H298" s="33" t="e">
        <f>G298/F298</f>
        <v>#DIV/0!</v>
      </c>
      <c r="I298" s="32">
        <f ca="1">C298*$C$5</f>
        <v>0</v>
      </c>
      <c r="J298" s="32">
        <f>F298*$C$4</f>
        <v>0</v>
      </c>
      <c r="K298" s="32"/>
      <c r="L298" s="32"/>
      <c r="M298" s="35"/>
      <c r="N298" s="32">
        <f ca="1">(MAX(I298:J298))</f>
        <v>0</v>
      </c>
      <c r="O298" s="32">
        <f ca="1">ROUNDDOWN(N298/$P$2,0)</f>
        <v>0</v>
      </c>
      <c r="P298" s="34">
        <f>COUNTA(L299:L308)</f>
        <v>0</v>
      </c>
      <c r="Q298" s="3"/>
      <c r="R298" s="290" t="str">
        <f t="shared" si="85"/>
        <v/>
      </c>
    </row>
    <row r="299" spans="1:18" x14ac:dyDescent="0.3">
      <c r="A299" s="43"/>
      <c r="B299" s="578" t="s">
        <v>13</v>
      </c>
      <c r="C299" s="36"/>
      <c r="D299" s="36" t="str">
        <f t="shared" ref="D299:D308" si="86">IF(M299="","",$E$4/$M$680*M299)</f>
        <v/>
      </c>
      <c r="E299" s="37"/>
      <c r="F299" s="38"/>
      <c r="G299" s="38" t="str">
        <f t="shared" ref="G299:G308" si="87">IF(M299="","",$E$5/$M$680*M299)</f>
        <v/>
      </c>
      <c r="H299" s="37"/>
      <c r="I299" s="36"/>
      <c r="J299" s="36"/>
      <c r="K299" s="3"/>
      <c r="L299" s="3"/>
      <c r="M299" s="39" t="str">
        <f t="shared" ref="M299:M308" si="88">IF(ISBLANK(L299),"",IF($Q$298="y",0,AirflowAdj*42.654*EXP(-0.021*L299)))</f>
        <v/>
      </c>
      <c r="N299" s="36"/>
      <c r="O299" s="36"/>
      <c r="P299" s="112"/>
      <c r="Q299" s="36"/>
      <c r="R299" s="291" t="str">
        <f t="shared" si="85"/>
        <v/>
      </c>
    </row>
    <row r="300" spans="1:18" x14ac:dyDescent="0.3">
      <c r="A300" s="43"/>
      <c r="B300" s="579"/>
      <c r="C300" s="36"/>
      <c r="D300" s="36" t="str">
        <f t="shared" si="86"/>
        <v/>
      </c>
      <c r="E300" s="37"/>
      <c r="F300" s="38"/>
      <c r="G300" s="38" t="str">
        <f t="shared" si="87"/>
        <v/>
      </c>
      <c r="H300" s="37"/>
      <c r="I300" s="36"/>
      <c r="J300" s="36"/>
      <c r="K300" s="3"/>
      <c r="L300" s="3"/>
      <c r="M300" s="39" t="str">
        <f t="shared" si="88"/>
        <v/>
      </c>
      <c r="N300" s="36"/>
      <c r="O300" s="36"/>
      <c r="P300" s="112"/>
      <c r="Q300" s="36"/>
      <c r="R300" s="291" t="str">
        <f t="shared" si="85"/>
        <v/>
      </c>
    </row>
    <row r="301" spans="1:18" x14ac:dyDescent="0.3">
      <c r="A301" s="43"/>
      <c r="B301" s="579"/>
      <c r="C301" s="36"/>
      <c r="D301" s="36" t="str">
        <f t="shared" si="86"/>
        <v/>
      </c>
      <c r="E301" s="37"/>
      <c r="F301" s="38"/>
      <c r="G301" s="38" t="str">
        <f t="shared" si="87"/>
        <v/>
      </c>
      <c r="H301" s="37"/>
      <c r="I301" s="36"/>
      <c r="J301" s="36"/>
      <c r="K301" s="3"/>
      <c r="L301" s="3"/>
      <c r="M301" s="39" t="str">
        <f t="shared" si="88"/>
        <v/>
      </c>
      <c r="N301" s="36"/>
      <c r="O301" s="36"/>
      <c r="P301" s="112"/>
      <c r="Q301" s="36"/>
      <c r="R301" s="291" t="str">
        <f t="shared" si="85"/>
        <v/>
      </c>
    </row>
    <row r="302" spans="1:18" x14ac:dyDescent="0.3">
      <c r="A302" s="43"/>
      <c r="B302" s="579"/>
      <c r="C302" s="36"/>
      <c r="D302" s="36" t="str">
        <f t="shared" si="86"/>
        <v/>
      </c>
      <c r="E302" s="37"/>
      <c r="F302" s="38"/>
      <c r="G302" s="38" t="str">
        <f t="shared" si="87"/>
        <v/>
      </c>
      <c r="H302" s="37"/>
      <c r="I302" s="36"/>
      <c r="J302" s="36"/>
      <c r="K302" s="3"/>
      <c r="L302" s="3"/>
      <c r="M302" s="39" t="str">
        <f t="shared" si="88"/>
        <v/>
      </c>
      <c r="N302" s="36"/>
      <c r="O302" s="36"/>
      <c r="P302" s="112"/>
      <c r="Q302" s="36"/>
      <c r="R302" s="291" t="str">
        <f t="shared" si="85"/>
        <v/>
      </c>
    </row>
    <row r="303" spans="1:18" x14ac:dyDescent="0.3">
      <c r="A303" s="43"/>
      <c r="B303" s="579"/>
      <c r="C303" s="36"/>
      <c r="D303" s="36" t="str">
        <f t="shared" si="86"/>
        <v/>
      </c>
      <c r="E303" s="37"/>
      <c r="F303" s="38"/>
      <c r="G303" s="38" t="str">
        <f t="shared" si="87"/>
        <v/>
      </c>
      <c r="H303" s="37"/>
      <c r="I303" s="36"/>
      <c r="J303" s="36"/>
      <c r="K303" s="3"/>
      <c r="L303" s="3"/>
      <c r="M303" s="39" t="str">
        <f t="shared" si="88"/>
        <v/>
      </c>
      <c r="N303" s="36"/>
      <c r="O303" s="36"/>
      <c r="P303" s="112"/>
      <c r="Q303" s="36"/>
      <c r="R303" s="291" t="str">
        <f t="shared" si="85"/>
        <v/>
      </c>
    </row>
    <row r="304" spans="1:18" x14ac:dyDescent="0.3">
      <c r="A304" s="43"/>
      <c r="B304" s="579"/>
      <c r="C304" s="36"/>
      <c r="D304" s="36" t="str">
        <f t="shared" si="86"/>
        <v/>
      </c>
      <c r="E304" s="37"/>
      <c r="F304" s="38"/>
      <c r="G304" s="38" t="str">
        <f t="shared" si="87"/>
        <v/>
      </c>
      <c r="H304" s="37"/>
      <c r="I304" s="36"/>
      <c r="J304" s="36"/>
      <c r="K304" s="3"/>
      <c r="L304" s="3"/>
      <c r="M304" s="39" t="str">
        <f t="shared" si="88"/>
        <v/>
      </c>
      <c r="N304" s="36"/>
      <c r="O304" s="36"/>
      <c r="P304" s="112"/>
      <c r="Q304" s="36"/>
      <c r="R304" s="291" t="str">
        <f t="shared" si="85"/>
        <v/>
      </c>
    </row>
    <row r="305" spans="1:18" x14ac:dyDescent="0.3">
      <c r="A305" s="43"/>
      <c r="B305" s="579"/>
      <c r="C305" s="36"/>
      <c r="D305" s="36" t="str">
        <f t="shared" si="86"/>
        <v/>
      </c>
      <c r="E305" s="37"/>
      <c r="F305" s="38"/>
      <c r="G305" s="38" t="str">
        <f t="shared" si="87"/>
        <v/>
      </c>
      <c r="H305" s="37"/>
      <c r="I305" s="36"/>
      <c r="J305" s="36"/>
      <c r="K305" s="3"/>
      <c r="L305" s="3"/>
      <c r="M305" s="39" t="str">
        <f t="shared" si="88"/>
        <v/>
      </c>
      <c r="N305" s="36"/>
      <c r="O305" s="36"/>
      <c r="P305" s="112"/>
      <c r="Q305" s="36"/>
      <c r="R305" s="291" t="str">
        <f t="shared" si="85"/>
        <v/>
      </c>
    </row>
    <row r="306" spans="1:18" x14ac:dyDescent="0.3">
      <c r="A306" s="43"/>
      <c r="B306" s="579"/>
      <c r="C306" s="36"/>
      <c r="D306" s="36" t="str">
        <f t="shared" si="86"/>
        <v/>
      </c>
      <c r="E306" s="37"/>
      <c r="F306" s="38"/>
      <c r="G306" s="38" t="str">
        <f t="shared" si="87"/>
        <v/>
      </c>
      <c r="H306" s="37"/>
      <c r="I306" s="36"/>
      <c r="J306" s="36"/>
      <c r="K306" s="3"/>
      <c r="L306" s="3"/>
      <c r="M306" s="39" t="str">
        <f t="shared" si="88"/>
        <v/>
      </c>
      <c r="N306" s="36"/>
      <c r="O306" s="36"/>
      <c r="P306" s="112"/>
      <c r="Q306" s="36"/>
      <c r="R306" s="291" t="str">
        <f t="shared" si="85"/>
        <v/>
      </c>
    </row>
    <row r="307" spans="1:18" x14ac:dyDescent="0.3">
      <c r="A307" s="43"/>
      <c r="B307" s="579"/>
      <c r="C307" s="36"/>
      <c r="D307" s="36" t="str">
        <f t="shared" si="86"/>
        <v/>
      </c>
      <c r="E307" s="37"/>
      <c r="F307" s="38"/>
      <c r="G307" s="38" t="str">
        <f t="shared" si="87"/>
        <v/>
      </c>
      <c r="H307" s="37"/>
      <c r="I307" s="36"/>
      <c r="J307" s="36"/>
      <c r="K307" s="3"/>
      <c r="L307" s="3"/>
      <c r="M307" s="39" t="str">
        <f t="shared" si="88"/>
        <v/>
      </c>
      <c r="N307" s="36"/>
      <c r="O307" s="36"/>
      <c r="P307" s="112"/>
      <c r="Q307" s="36"/>
      <c r="R307" s="291" t="str">
        <f t="shared" si="85"/>
        <v/>
      </c>
    </row>
    <row r="308" spans="1:18" x14ac:dyDescent="0.3">
      <c r="A308" s="43"/>
      <c r="B308" s="580"/>
      <c r="C308" s="36"/>
      <c r="D308" s="36" t="str">
        <f t="shared" si="86"/>
        <v/>
      </c>
      <c r="E308" s="37"/>
      <c r="F308" s="38"/>
      <c r="G308" s="38" t="str">
        <f t="shared" si="87"/>
        <v/>
      </c>
      <c r="H308" s="37"/>
      <c r="I308" s="36"/>
      <c r="J308" s="36"/>
      <c r="K308" s="3"/>
      <c r="L308" s="3"/>
      <c r="M308" s="39" t="str">
        <f t="shared" si="88"/>
        <v/>
      </c>
      <c r="N308" s="36"/>
      <c r="O308" s="36"/>
      <c r="P308" s="112"/>
      <c r="Q308" s="36"/>
      <c r="R308" s="291" t="str">
        <f t="shared" si="85"/>
        <v/>
      </c>
    </row>
    <row r="309" spans="1:18" ht="15" customHeight="1" x14ac:dyDescent="0.3">
      <c r="A309" s="43"/>
      <c r="B309" s="108" t="s">
        <v>12</v>
      </c>
      <c r="C309" s="3"/>
      <c r="D309" s="32">
        <f>SUM(D310:D319)</f>
        <v>0</v>
      </c>
      <c r="E309" s="33" t="e">
        <f>D309/C309</f>
        <v>#DIV/0!</v>
      </c>
      <c r="F309" s="72"/>
      <c r="G309" s="34">
        <f>SUM(G310:G319)</f>
        <v>0</v>
      </c>
      <c r="H309" s="33" t="e">
        <f>G309/F309</f>
        <v>#DIV/0!</v>
      </c>
      <c r="I309" s="32">
        <f ca="1">C309*$C$5</f>
        <v>0</v>
      </c>
      <c r="J309" s="32">
        <f>F309*$C$4</f>
        <v>0</v>
      </c>
      <c r="K309" s="32"/>
      <c r="L309" s="32"/>
      <c r="M309" s="35"/>
      <c r="N309" s="32">
        <f ca="1">(MAX(I309:J309))</f>
        <v>0</v>
      </c>
      <c r="O309" s="32">
        <f ca="1">ROUNDDOWN(N309/$P$2,0)</f>
        <v>0</v>
      </c>
      <c r="P309" s="34">
        <f>COUNTA(L310:L319)</f>
        <v>0</v>
      </c>
      <c r="Q309" s="3"/>
      <c r="R309" s="290" t="str">
        <f t="shared" si="85"/>
        <v/>
      </c>
    </row>
    <row r="310" spans="1:18" x14ac:dyDescent="0.3">
      <c r="A310" s="43"/>
      <c r="B310" s="578" t="s">
        <v>13</v>
      </c>
      <c r="C310" s="36"/>
      <c r="D310" s="36" t="str">
        <f t="shared" ref="D310:D319" si="89">IF(M310="","",$E$4/$M$680*M310)</f>
        <v/>
      </c>
      <c r="E310" s="37"/>
      <c r="F310" s="38"/>
      <c r="G310" s="38" t="str">
        <f t="shared" ref="G310:G319" si="90">IF(M310="","",$E$5/$M$680*M310)</f>
        <v/>
      </c>
      <c r="H310" s="37"/>
      <c r="I310" s="36"/>
      <c r="J310" s="36"/>
      <c r="K310" s="3"/>
      <c r="L310" s="3"/>
      <c r="M310" s="39" t="str">
        <f t="shared" ref="M310:M319" si="91">IF(ISBLANK(L310),"",IF($Q$309="y",0,AirflowAdj*42.654*EXP(-0.021*L310)))</f>
        <v/>
      </c>
      <c r="N310" s="36"/>
      <c r="O310" s="36"/>
      <c r="P310" s="112"/>
      <c r="Q310" s="36"/>
      <c r="R310" s="291" t="str">
        <f t="shared" si="85"/>
        <v/>
      </c>
    </row>
    <row r="311" spans="1:18" x14ac:dyDescent="0.3">
      <c r="A311" s="43"/>
      <c r="B311" s="579"/>
      <c r="C311" s="36"/>
      <c r="D311" s="36" t="str">
        <f t="shared" si="89"/>
        <v/>
      </c>
      <c r="E311" s="37"/>
      <c r="F311" s="38"/>
      <c r="G311" s="38" t="str">
        <f t="shared" si="90"/>
        <v/>
      </c>
      <c r="H311" s="37"/>
      <c r="I311" s="36"/>
      <c r="J311" s="36"/>
      <c r="K311" s="3"/>
      <c r="L311" s="3"/>
      <c r="M311" s="39" t="str">
        <f t="shared" si="91"/>
        <v/>
      </c>
      <c r="N311" s="36"/>
      <c r="O311" s="36"/>
      <c r="P311" s="112"/>
      <c r="Q311" s="36"/>
      <c r="R311" s="291" t="str">
        <f t="shared" si="85"/>
        <v/>
      </c>
    </row>
    <row r="312" spans="1:18" x14ac:dyDescent="0.3">
      <c r="A312" s="43"/>
      <c r="B312" s="579"/>
      <c r="C312" s="36"/>
      <c r="D312" s="36" t="str">
        <f t="shared" si="89"/>
        <v/>
      </c>
      <c r="E312" s="37"/>
      <c r="F312" s="38"/>
      <c r="G312" s="38" t="str">
        <f t="shared" si="90"/>
        <v/>
      </c>
      <c r="H312" s="37"/>
      <c r="I312" s="36"/>
      <c r="J312" s="36"/>
      <c r="K312" s="3"/>
      <c r="L312" s="3"/>
      <c r="M312" s="39" t="str">
        <f t="shared" si="91"/>
        <v/>
      </c>
      <c r="N312" s="36"/>
      <c r="O312" s="36"/>
      <c r="P312" s="112"/>
      <c r="Q312" s="36"/>
      <c r="R312" s="291" t="str">
        <f t="shared" si="85"/>
        <v/>
      </c>
    </row>
    <row r="313" spans="1:18" x14ac:dyDescent="0.3">
      <c r="A313" s="43"/>
      <c r="B313" s="579"/>
      <c r="C313" s="36"/>
      <c r="D313" s="36" t="str">
        <f t="shared" si="89"/>
        <v/>
      </c>
      <c r="E313" s="37"/>
      <c r="F313" s="38"/>
      <c r="G313" s="38" t="str">
        <f t="shared" si="90"/>
        <v/>
      </c>
      <c r="H313" s="37"/>
      <c r="I313" s="36"/>
      <c r="J313" s="36"/>
      <c r="K313" s="3"/>
      <c r="L313" s="3"/>
      <c r="M313" s="39" t="str">
        <f t="shared" si="91"/>
        <v/>
      </c>
      <c r="N313" s="36"/>
      <c r="O313" s="36"/>
      <c r="P313" s="112"/>
      <c r="Q313" s="36"/>
      <c r="R313" s="291" t="str">
        <f t="shared" si="85"/>
        <v/>
      </c>
    </row>
    <row r="314" spans="1:18" x14ac:dyDescent="0.3">
      <c r="A314" s="43"/>
      <c r="B314" s="579"/>
      <c r="C314" s="36"/>
      <c r="D314" s="36" t="str">
        <f t="shared" si="89"/>
        <v/>
      </c>
      <c r="E314" s="37"/>
      <c r="F314" s="38"/>
      <c r="G314" s="38" t="str">
        <f t="shared" si="90"/>
        <v/>
      </c>
      <c r="H314" s="37"/>
      <c r="I314" s="36"/>
      <c r="J314" s="36"/>
      <c r="K314" s="3"/>
      <c r="L314" s="3"/>
      <c r="M314" s="39" t="str">
        <f t="shared" si="91"/>
        <v/>
      </c>
      <c r="N314" s="36"/>
      <c r="O314" s="36"/>
      <c r="P314" s="112"/>
      <c r="Q314" s="36"/>
      <c r="R314" s="291" t="str">
        <f t="shared" si="85"/>
        <v/>
      </c>
    </row>
    <row r="315" spans="1:18" x14ac:dyDescent="0.3">
      <c r="A315" s="43"/>
      <c r="B315" s="579"/>
      <c r="C315" s="36"/>
      <c r="D315" s="36" t="str">
        <f t="shared" si="89"/>
        <v/>
      </c>
      <c r="E315" s="37"/>
      <c r="F315" s="38"/>
      <c r="G315" s="38" t="str">
        <f t="shared" si="90"/>
        <v/>
      </c>
      <c r="H315" s="37"/>
      <c r="I315" s="36"/>
      <c r="J315" s="36"/>
      <c r="K315" s="3"/>
      <c r="L315" s="3"/>
      <c r="M315" s="39" t="str">
        <f t="shared" si="91"/>
        <v/>
      </c>
      <c r="N315" s="36"/>
      <c r="O315" s="36"/>
      <c r="P315" s="112"/>
      <c r="Q315" s="36"/>
      <c r="R315" s="291" t="str">
        <f t="shared" si="85"/>
        <v/>
      </c>
    </row>
    <row r="316" spans="1:18" x14ac:dyDescent="0.3">
      <c r="A316" s="43"/>
      <c r="B316" s="579"/>
      <c r="C316" s="36"/>
      <c r="D316" s="36" t="str">
        <f t="shared" si="89"/>
        <v/>
      </c>
      <c r="E316" s="37"/>
      <c r="F316" s="38"/>
      <c r="G316" s="38" t="str">
        <f t="shared" si="90"/>
        <v/>
      </c>
      <c r="H316" s="37"/>
      <c r="I316" s="36"/>
      <c r="J316" s="36"/>
      <c r="K316" s="3"/>
      <c r="L316" s="3"/>
      <c r="M316" s="39" t="str">
        <f t="shared" si="91"/>
        <v/>
      </c>
      <c r="N316" s="36"/>
      <c r="O316" s="36"/>
      <c r="P316" s="112"/>
      <c r="Q316" s="36"/>
      <c r="R316" s="291" t="str">
        <f t="shared" si="85"/>
        <v/>
      </c>
    </row>
    <row r="317" spans="1:18" x14ac:dyDescent="0.3">
      <c r="A317" s="43"/>
      <c r="B317" s="579"/>
      <c r="C317" s="36"/>
      <c r="D317" s="36" t="str">
        <f t="shared" si="89"/>
        <v/>
      </c>
      <c r="E317" s="37"/>
      <c r="F317" s="38"/>
      <c r="G317" s="38" t="str">
        <f t="shared" si="90"/>
        <v/>
      </c>
      <c r="H317" s="37"/>
      <c r="I317" s="36"/>
      <c r="J317" s="36"/>
      <c r="K317" s="3"/>
      <c r="L317" s="3"/>
      <c r="M317" s="39" t="str">
        <f t="shared" si="91"/>
        <v/>
      </c>
      <c r="N317" s="36"/>
      <c r="O317" s="36"/>
      <c r="P317" s="112"/>
      <c r="Q317" s="36"/>
      <c r="R317" s="291" t="str">
        <f t="shared" si="85"/>
        <v/>
      </c>
    </row>
    <row r="318" spans="1:18" x14ac:dyDescent="0.3">
      <c r="A318" s="43"/>
      <c r="B318" s="579"/>
      <c r="C318" s="36"/>
      <c r="D318" s="36" t="str">
        <f t="shared" si="89"/>
        <v/>
      </c>
      <c r="E318" s="37"/>
      <c r="F318" s="38"/>
      <c r="G318" s="38" t="str">
        <f t="shared" si="90"/>
        <v/>
      </c>
      <c r="H318" s="37"/>
      <c r="I318" s="36"/>
      <c r="J318" s="36"/>
      <c r="K318" s="3"/>
      <c r="L318" s="3"/>
      <c r="M318" s="39" t="str">
        <f t="shared" si="91"/>
        <v/>
      </c>
      <c r="N318" s="36"/>
      <c r="O318" s="36"/>
      <c r="P318" s="112"/>
      <c r="Q318" s="36"/>
      <c r="R318" s="291" t="str">
        <f t="shared" si="85"/>
        <v/>
      </c>
    </row>
    <row r="319" spans="1:18" x14ac:dyDescent="0.3">
      <c r="A319" s="43"/>
      <c r="B319" s="580"/>
      <c r="C319" s="36"/>
      <c r="D319" s="36" t="str">
        <f t="shared" si="89"/>
        <v/>
      </c>
      <c r="E319" s="37"/>
      <c r="F319" s="38"/>
      <c r="G319" s="38" t="str">
        <f t="shared" si="90"/>
        <v/>
      </c>
      <c r="H319" s="37"/>
      <c r="I319" s="36"/>
      <c r="J319" s="36"/>
      <c r="K319" s="3"/>
      <c r="L319" s="3"/>
      <c r="M319" s="39" t="str">
        <f t="shared" si="91"/>
        <v/>
      </c>
      <c r="N319" s="36"/>
      <c r="O319" s="36"/>
      <c r="P319" s="112"/>
      <c r="Q319" s="36"/>
      <c r="R319" s="291" t="str">
        <f t="shared" si="85"/>
        <v/>
      </c>
    </row>
    <row r="320" spans="1:18" ht="15" customHeight="1" x14ac:dyDescent="0.3">
      <c r="A320" s="43"/>
      <c r="B320" s="108" t="s">
        <v>12</v>
      </c>
      <c r="C320" s="3"/>
      <c r="D320" s="32">
        <f>SUM(D321:D330)</f>
        <v>0</v>
      </c>
      <c r="E320" s="33" t="e">
        <f>D320/C320</f>
        <v>#DIV/0!</v>
      </c>
      <c r="F320" s="72"/>
      <c r="G320" s="34">
        <f>SUM(G321:G330)</f>
        <v>0</v>
      </c>
      <c r="H320" s="33" t="e">
        <f>G320/F320</f>
        <v>#DIV/0!</v>
      </c>
      <c r="I320" s="32">
        <f ca="1">C320*$C$5</f>
        <v>0</v>
      </c>
      <c r="J320" s="32">
        <f>F320*$C$4</f>
        <v>0</v>
      </c>
      <c r="K320" s="32"/>
      <c r="L320" s="32"/>
      <c r="M320" s="35"/>
      <c r="N320" s="32">
        <f ca="1">(MAX(I320:J320))</f>
        <v>0</v>
      </c>
      <c r="O320" s="32">
        <f ca="1">ROUNDDOWN(N320/$P$2,0)</f>
        <v>0</v>
      </c>
      <c r="P320" s="34">
        <f>COUNTA(L321:L330)</f>
        <v>0</v>
      </c>
      <c r="Q320" s="3"/>
      <c r="R320" s="290" t="str">
        <f t="shared" si="85"/>
        <v/>
      </c>
    </row>
    <row r="321" spans="1:18" x14ac:dyDescent="0.3">
      <c r="A321" s="43"/>
      <c r="B321" s="578" t="s">
        <v>13</v>
      </c>
      <c r="C321" s="36"/>
      <c r="D321" s="36" t="str">
        <f t="shared" ref="D321:D330" si="92">IF(M321="","",$E$4/$M$680*M321)</f>
        <v/>
      </c>
      <c r="E321" s="37"/>
      <c r="F321" s="38"/>
      <c r="G321" s="38" t="str">
        <f t="shared" ref="G321:G330" si="93">IF(M321="","",$E$5/$M$680*M321)</f>
        <v/>
      </c>
      <c r="H321" s="37"/>
      <c r="I321" s="36"/>
      <c r="J321" s="36"/>
      <c r="K321" s="3"/>
      <c r="L321" s="3"/>
      <c r="M321" s="39" t="str">
        <f t="shared" ref="M321:M330" si="94">IF(ISBLANK(L321),"",IF($Q$320="y",0,AirflowAdj*42.654*EXP(-0.021*L321)))</f>
        <v/>
      </c>
      <c r="N321" s="36"/>
      <c r="O321" s="36"/>
      <c r="P321" s="112"/>
      <c r="Q321" s="36"/>
      <c r="R321" s="291" t="str">
        <f t="shared" si="85"/>
        <v/>
      </c>
    </row>
    <row r="322" spans="1:18" x14ac:dyDescent="0.3">
      <c r="A322" s="43"/>
      <c r="B322" s="579"/>
      <c r="C322" s="36"/>
      <c r="D322" s="36" t="str">
        <f t="shared" si="92"/>
        <v/>
      </c>
      <c r="E322" s="37"/>
      <c r="F322" s="38"/>
      <c r="G322" s="38" t="str">
        <f t="shared" si="93"/>
        <v/>
      </c>
      <c r="H322" s="37"/>
      <c r="I322" s="36"/>
      <c r="J322" s="36"/>
      <c r="K322" s="3"/>
      <c r="L322" s="3"/>
      <c r="M322" s="39" t="str">
        <f t="shared" si="94"/>
        <v/>
      </c>
      <c r="N322" s="36"/>
      <c r="O322" s="36"/>
      <c r="P322" s="112"/>
      <c r="Q322" s="36"/>
      <c r="R322" s="291" t="str">
        <f t="shared" si="85"/>
        <v/>
      </c>
    </row>
    <row r="323" spans="1:18" x14ac:dyDescent="0.3">
      <c r="A323" s="43"/>
      <c r="B323" s="579"/>
      <c r="C323" s="36"/>
      <c r="D323" s="36" t="str">
        <f t="shared" si="92"/>
        <v/>
      </c>
      <c r="E323" s="37"/>
      <c r="F323" s="38"/>
      <c r="G323" s="38" t="str">
        <f t="shared" si="93"/>
        <v/>
      </c>
      <c r="H323" s="37"/>
      <c r="I323" s="36"/>
      <c r="J323" s="36"/>
      <c r="K323" s="3"/>
      <c r="L323" s="3"/>
      <c r="M323" s="39" t="str">
        <f t="shared" si="94"/>
        <v/>
      </c>
      <c r="N323" s="36"/>
      <c r="O323" s="36"/>
      <c r="P323" s="112"/>
      <c r="Q323" s="36"/>
      <c r="R323" s="291" t="str">
        <f t="shared" si="85"/>
        <v/>
      </c>
    </row>
    <row r="324" spans="1:18" x14ac:dyDescent="0.3">
      <c r="A324" s="43"/>
      <c r="B324" s="579"/>
      <c r="C324" s="36"/>
      <c r="D324" s="36" t="str">
        <f t="shared" si="92"/>
        <v/>
      </c>
      <c r="E324" s="37"/>
      <c r="F324" s="38"/>
      <c r="G324" s="38" t="str">
        <f t="shared" si="93"/>
        <v/>
      </c>
      <c r="H324" s="37"/>
      <c r="I324" s="36"/>
      <c r="J324" s="36"/>
      <c r="K324" s="3"/>
      <c r="L324" s="3"/>
      <c r="M324" s="39" t="str">
        <f t="shared" si="94"/>
        <v/>
      </c>
      <c r="N324" s="36"/>
      <c r="O324" s="36"/>
      <c r="P324" s="112"/>
      <c r="Q324" s="36"/>
      <c r="R324" s="291" t="str">
        <f t="shared" si="85"/>
        <v/>
      </c>
    </row>
    <row r="325" spans="1:18" x14ac:dyDescent="0.3">
      <c r="A325" s="43"/>
      <c r="B325" s="579"/>
      <c r="C325" s="36"/>
      <c r="D325" s="36" t="str">
        <f t="shared" si="92"/>
        <v/>
      </c>
      <c r="E325" s="37"/>
      <c r="F325" s="38"/>
      <c r="G325" s="38" t="str">
        <f t="shared" si="93"/>
        <v/>
      </c>
      <c r="H325" s="37"/>
      <c r="I325" s="36"/>
      <c r="J325" s="36"/>
      <c r="K325" s="3"/>
      <c r="L325" s="3"/>
      <c r="M325" s="39" t="str">
        <f t="shared" si="94"/>
        <v/>
      </c>
      <c r="N325" s="36"/>
      <c r="O325" s="36"/>
      <c r="P325" s="112"/>
      <c r="Q325" s="36"/>
      <c r="R325" s="291" t="str">
        <f t="shared" si="85"/>
        <v/>
      </c>
    </row>
    <row r="326" spans="1:18" x14ac:dyDescent="0.3">
      <c r="A326" s="43"/>
      <c r="B326" s="579"/>
      <c r="C326" s="36"/>
      <c r="D326" s="36" t="str">
        <f t="shared" si="92"/>
        <v/>
      </c>
      <c r="E326" s="37"/>
      <c r="F326" s="38"/>
      <c r="G326" s="38" t="str">
        <f t="shared" si="93"/>
        <v/>
      </c>
      <c r="H326" s="37"/>
      <c r="I326" s="36"/>
      <c r="J326" s="36"/>
      <c r="K326" s="3"/>
      <c r="L326" s="3"/>
      <c r="M326" s="39" t="str">
        <f t="shared" si="94"/>
        <v/>
      </c>
      <c r="N326" s="36"/>
      <c r="O326" s="36"/>
      <c r="P326" s="112"/>
      <c r="Q326" s="36"/>
      <c r="R326" s="291" t="str">
        <f t="shared" si="85"/>
        <v/>
      </c>
    </row>
    <row r="327" spans="1:18" x14ac:dyDescent="0.3">
      <c r="A327" s="43"/>
      <c r="B327" s="579"/>
      <c r="C327" s="36"/>
      <c r="D327" s="36" t="str">
        <f t="shared" si="92"/>
        <v/>
      </c>
      <c r="E327" s="37"/>
      <c r="F327" s="38"/>
      <c r="G327" s="38" t="str">
        <f t="shared" si="93"/>
        <v/>
      </c>
      <c r="H327" s="37"/>
      <c r="I327" s="36"/>
      <c r="J327" s="36"/>
      <c r="K327" s="3"/>
      <c r="L327" s="3"/>
      <c r="M327" s="39" t="str">
        <f t="shared" si="94"/>
        <v/>
      </c>
      <c r="N327" s="36"/>
      <c r="O327" s="36"/>
      <c r="P327" s="112"/>
      <c r="Q327" s="36"/>
      <c r="R327" s="291" t="str">
        <f t="shared" si="85"/>
        <v/>
      </c>
    </row>
    <row r="328" spans="1:18" x14ac:dyDescent="0.3">
      <c r="A328" s="43"/>
      <c r="B328" s="579"/>
      <c r="C328" s="36"/>
      <c r="D328" s="36" t="str">
        <f t="shared" si="92"/>
        <v/>
      </c>
      <c r="E328" s="37"/>
      <c r="F328" s="38"/>
      <c r="G328" s="38" t="str">
        <f t="shared" si="93"/>
        <v/>
      </c>
      <c r="H328" s="37"/>
      <c r="I328" s="36"/>
      <c r="J328" s="36"/>
      <c r="K328" s="3"/>
      <c r="L328" s="3"/>
      <c r="M328" s="39" t="str">
        <f t="shared" si="94"/>
        <v/>
      </c>
      <c r="N328" s="36"/>
      <c r="O328" s="36"/>
      <c r="P328" s="112"/>
      <c r="Q328" s="36"/>
      <c r="R328" s="291" t="str">
        <f t="shared" si="85"/>
        <v/>
      </c>
    </row>
    <row r="329" spans="1:18" x14ac:dyDescent="0.3">
      <c r="A329" s="43"/>
      <c r="B329" s="579"/>
      <c r="C329" s="36"/>
      <c r="D329" s="36" t="str">
        <f t="shared" si="92"/>
        <v/>
      </c>
      <c r="E329" s="37"/>
      <c r="F329" s="38"/>
      <c r="G329" s="38" t="str">
        <f t="shared" si="93"/>
        <v/>
      </c>
      <c r="H329" s="37"/>
      <c r="I329" s="36"/>
      <c r="J329" s="36"/>
      <c r="K329" s="3"/>
      <c r="L329" s="3"/>
      <c r="M329" s="39" t="str">
        <f t="shared" si="94"/>
        <v/>
      </c>
      <c r="N329" s="36"/>
      <c r="O329" s="36"/>
      <c r="P329" s="112"/>
      <c r="Q329" s="36"/>
      <c r="R329" s="291" t="str">
        <f t="shared" si="85"/>
        <v/>
      </c>
    </row>
    <row r="330" spans="1:18" x14ac:dyDescent="0.3">
      <c r="A330" s="43"/>
      <c r="B330" s="580"/>
      <c r="C330" s="36"/>
      <c r="D330" s="36" t="str">
        <f t="shared" si="92"/>
        <v/>
      </c>
      <c r="E330" s="37"/>
      <c r="F330" s="38"/>
      <c r="G330" s="38" t="str">
        <f t="shared" si="93"/>
        <v/>
      </c>
      <c r="H330" s="37"/>
      <c r="I330" s="36"/>
      <c r="J330" s="36"/>
      <c r="K330" s="3"/>
      <c r="L330" s="3"/>
      <c r="M330" s="39" t="str">
        <f t="shared" si="94"/>
        <v/>
      </c>
      <c r="N330" s="36"/>
      <c r="O330" s="36"/>
      <c r="P330" s="112"/>
      <c r="Q330" s="36"/>
      <c r="R330" s="291" t="str">
        <f t="shared" si="85"/>
        <v/>
      </c>
    </row>
    <row r="331" spans="1:18" ht="19.5" customHeight="1" x14ac:dyDescent="0.3">
      <c r="A331" s="43"/>
      <c r="B331" s="108" t="s">
        <v>12</v>
      </c>
      <c r="C331" s="3"/>
      <c r="D331" s="32">
        <f>SUM(D332:D341)</f>
        <v>0</v>
      </c>
      <c r="E331" s="33" t="e">
        <f>D331/C331</f>
        <v>#DIV/0!</v>
      </c>
      <c r="F331" s="72"/>
      <c r="G331" s="34">
        <f>SUM(G332:G341)</f>
        <v>0</v>
      </c>
      <c r="H331" s="33" t="e">
        <f>G331/F331</f>
        <v>#DIV/0!</v>
      </c>
      <c r="I331" s="32">
        <f ca="1">C331*$C$5</f>
        <v>0</v>
      </c>
      <c r="J331" s="32">
        <f>F331*$C$4</f>
        <v>0</v>
      </c>
      <c r="K331" s="32"/>
      <c r="L331" s="32"/>
      <c r="M331" s="35"/>
      <c r="N331" s="32">
        <f ca="1">(MAX(I331:J331))</f>
        <v>0</v>
      </c>
      <c r="O331" s="32">
        <f ca="1">ROUNDDOWN(N331/$P$2,0)</f>
        <v>0</v>
      </c>
      <c r="P331" s="34">
        <f>COUNTA(L332:L341)</f>
        <v>0</v>
      </c>
      <c r="Q331" s="3"/>
      <c r="R331" s="290" t="str">
        <f t="shared" si="85"/>
        <v/>
      </c>
    </row>
    <row r="332" spans="1:18" ht="16.5" customHeight="1" x14ac:dyDescent="0.3">
      <c r="A332" s="43"/>
      <c r="B332" s="578" t="s">
        <v>13</v>
      </c>
      <c r="C332" s="36"/>
      <c r="D332" s="36" t="str">
        <f t="shared" ref="D332:D341" si="95">IF(M332="","",$E$4/$M$680*M332)</f>
        <v/>
      </c>
      <c r="E332" s="37"/>
      <c r="F332" s="38"/>
      <c r="G332" s="38" t="str">
        <f t="shared" ref="G332:G341" si="96">IF(M332="","",$E$5/$M$680*M332)</f>
        <v/>
      </c>
      <c r="H332" s="37"/>
      <c r="I332" s="36"/>
      <c r="J332" s="36"/>
      <c r="K332" s="3"/>
      <c r="L332" s="3"/>
      <c r="M332" s="39" t="str">
        <f t="shared" ref="M332:M341" si="97">IF(ISBLANK(L332),"",IF($Q$331="y",0,AirflowAdj*42.654*EXP(-0.021*L332)))</f>
        <v/>
      </c>
      <c r="N332" s="36"/>
      <c r="O332" s="36"/>
      <c r="P332" s="112"/>
      <c r="Q332" s="36"/>
      <c r="R332" s="291" t="str">
        <f t="shared" si="85"/>
        <v/>
      </c>
    </row>
    <row r="333" spans="1:18" ht="15" customHeight="1" x14ac:dyDescent="0.3">
      <c r="A333" s="43"/>
      <c r="B333" s="579"/>
      <c r="C333" s="36"/>
      <c r="D333" s="36" t="str">
        <f t="shared" si="95"/>
        <v/>
      </c>
      <c r="E333" s="37"/>
      <c r="F333" s="38"/>
      <c r="G333" s="38" t="str">
        <f t="shared" si="96"/>
        <v/>
      </c>
      <c r="H333" s="37"/>
      <c r="I333" s="36"/>
      <c r="J333" s="36"/>
      <c r="K333" s="3"/>
      <c r="L333" s="3"/>
      <c r="M333" s="39" t="str">
        <f t="shared" si="97"/>
        <v/>
      </c>
      <c r="N333" s="36"/>
      <c r="O333" s="36"/>
      <c r="P333" s="112"/>
      <c r="Q333" s="36"/>
      <c r="R333" s="291" t="str">
        <f t="shared" si="85"/>
        <v/>
      </c>
    </row>
    <row r="334" spans="1:18" x14ac:dyDescent="0.3">
      <c r="A334" s="43"/>
      <c r="B334" s="579"/>
      <c r="C334" s="36"/>
      <c r="D334" s="36" t="str">
        <f t="shared" si="95"/>
        <v/>
      </c>
      <c r="E334" s="37"/>
      <c r="F334" s="38"/>
      <c r="G334" s="38" t="str">
        <f t="shared" si="96"/>
        <v/>
      </c>
      <c r="H334" s="37"/>
      <c r="I334" s="36"/>
      <c r="J334" s="36"/>
      <c r="K334" s="3"/>
      <c r="L334" s="3"/>
      <c r="M334" s="39" t="str">
        <f t="shared" si="97"/>
        <v/>
      </c>
      <c r="N334" s="36"/>
      <c r="O334" s="36"/>
      <c r="P334" s="112"/>
      <c r="Q334" s="36"/>
      <c r="R334" s="291" t="str">
        <f t="shared" si="85"/>
        <v/>
      </c>
    </row>
    <row r="335" spans="1:18" x14ac:dyDescent="0.3">
      <c r="A335" s="43"/>
      <c r="B335" s="579"/>
      <c r="C335" s="36"/>
      <c r="D335" s="36" t="str">
        <f t="shared" si="95"/>
        <v/>
      </c>
      <c r="E335" s="37"/>
      <c r="F335" s="38"/>
      <c r="G335" s="38" t="str">
        <f t="shared" si="96"/>
        <v/>
      </c>
      <c r="H335" s="37"/>
      <c r="I335" s="36"/>
      <c r="J335" s="36"/>
      <c r="K335" s="3"/>
      <c r="L335" s="3"/>
      <c r="M335" s="39" t="str">
        <f t="shared" si="97"/>
        <v/>
      </c>
      <c r="N335" s="36"/>
      <c r="O335" s="36"/>
      <c r="P335" s="112"/>
      <c r="Q335" s="36"/>
      <c r="R335" s="291" t="str">
        <f t="shared" si="85"/>
        <v/>
      </c>
    </row>
    <row r="336" spans="1:18" x14ac:dyDescent="0.3">
      <c r="A336" s="43"/>
      <c r="B336" s="579"/>
      <c r="C336" s="36"/>
      <c r="D336" s="36" t="str">
        <f t="shared" si="95"/>
        <v/>
      </c>
      <c r="E336" s="37"/>
      <c r="F336" s="38"/>
      <c r="G336" s="38" t="str">
        <f t="shared" si="96"/>
        <v/>
      </c>
      <c r="H336" s="37"/>
      <c r="I336" s="36"/>
      <c r="J336" s="36"/>
      <c r="K336" s="3"/>
      <c r="L336" s="3"/>
      <c r="M336" s="39" t="str">
        <f t="shared" si="97"/>
        <v/>
      </c>
      <c r="N336" s="36"/>
      <c r="O336" s="36"/>
      <c r="P336" s="112"/>
      <c r="Q336" s="36"/>
      <c r="R336" s="291" t="str">
        <f t="shared" si="85"/>
        <v/>
      </c>
    </row>
    <row r="337" spans="1:18" x14ac:dyDescent="0.3">
      <c r="A337" s="43"/>
      <c r="B337" s="579"/>
      <c r="C337" s="36"/>
      <c r="D337" s="36" t="str">
        <f t="shared" si="95"/>
        <v/>
      </c>
      <c r="E337" s="37"/>
      <c r="F337" s="38"/>
      <c r="G337" s="38" t="str">
        <f t="shared" si="96"/>
        <v/>
      </c>
      <c r="H337" s="37"/>
      <c r="I337" s="36"/>
      <c r="J337" s="36"/>
      <c r="K337" s="3"/>
      <c r="L337" s="3"/>
      <c r="M337" s="39" t="str">
        <f t="shared" si="97"/>
        <v/>
      </c>
      <c r="N337" s="36"/>
      <c r="O337" s="36"/>
      <c r="P337" s="112"/>
      <c r="Q337" s="36"/>
      <c r="R337" s="291" t="str">
        <f t="shared" si="85"/>
        <v/>
      </c>
    </row>
    <row r="338" spans="1:18" x14ac:dyDescent="0.3">
      <c r="A338" s="43"/>
      <c r="B338" s="579"/>
      <c r="C338" s="36"/>
      <c r="D338" s="36" t="str">
        <f t="shared" si="95"/>
        <v/>
      </c>
      <c r="E338" s="37"/>
      <c r="F338" s="38"/>
      <c r="G338" s="38" t="str">
        <f t="shared" si="96"/>
        <v/>
      </c>
      <c r="H338" s="37"/>
      <c r="I338" s="36"/>
      <c r="J338" s="36"/>
      <c r="K338" s="3"/>
      <c r="L338" s="3"/>
      <c r="M338" s="39" t="str">
        <f t="shared" si="97"/>
        <v/>
      </c>
      <c r="N338" s="36"/>
      <c r="O338" s="36"/>
      <c r="P338" s="112"/>
      <c r="Q338" s="36"/>
      <c r="R338" s="291" t="str">
        <f t="shared" si="85"/>
        <v/>
      </c>
    </row>
    <row r="339" spans="1:18" x14ac:dyDescent="0.3">
      <c r="A339" s="43"/>
      <c r="B339" s="579"/>
      <c r="C339" s="36"/>
      <c r="D339" s="36" t="str">
        <f t="shared" si="95"/>
        <v/>
      </c>
      <c r="E339" s="37"/>
      <c r="F339" s="38"/>
      <c r="G339" s="38" t="str">
        <f t="shared" si="96"/>
        <v/>
      </c>
      <c r="H339" s="37"/>
      <c r="I339" s="36"/>
      <c r="J339" s="36"/>
      <c r="K339" s="3"/>
      <c r="L339" s="3"/>
      <c r="M339" s="39" t="str">
        <f t="shared" si="97"/>
        <v/>
      </c>
      <c r="N339" s="36"/>
      <c r="O339" s="36"/>
      <c r="P339" s="112"/>
      <c r="Q339" s="36"/>
      <c r="R339" s="291" t="str">
        <f t="shared" si="85"/>
        <v/>
      </c>
    </row>
    <row r="340" spans="1:18" x14ac:dyDescent="0.3">
      <c r="A340" s="43"/>
      <c r="B340" s="579"/>
      <c r="C340" s="36"/>
      <c r="D340" s="36" t="str">
        <f t="shared" si="95"/>
        <v/>
      </c>
      <c r="E340" s="37"/>
      <c r="F340" s="38"/>
      <c r="G340" s="38" t="str">
        <f t="shared" si="96"/>
        <v/>
      </c>
      <c r="H340" s="37"/>
      <c r="I340" s="36"/>
      <c r="J340" s="36"/>
      <c r="K340" s="3"/>
      <c r="L340" s="3"/>
      <c r="M340" s="39" t="str">
        <f t="shared" si="97"/>
        <v/>
      </c>
      <c r="N340" s="36"/>
      <c r="O340" s="36"/>
      <c r="P340" s="112"/>
      <c r="Q340" s="36"/>
      <c r="R340" s="291" t="str">
        <f t="shared" si="85"/>
        <v/>
      </c>
    </row>
    <row r="341" spans="1:18" x14ac:dyDescent="0.3">
      <c r="A341" s="43"/>
      <c r="B341" s="580"/>
      <c r="C341" s="36"/>
      <c r="D341" s="36" t="str">
        <f t="shared" si="95"/>
        <v/>
      </c>
      <c r="E341" s="37"/>
      <c r="F341" s="38"/>
      <c r="G341" s="38" t="str">
        <f t="shared" si="96"/>
        <v/>
      </c>
      <c r="H341" s="37"/>
      <c r="I341" s="36"/>
      <c r="J341" s="36"/>
      <c r="K341" s="3"/>
      <c r="L341" s="3"/>
      <c r="M341" s="39" t="str">
        <f t="shared" si="97"/>
        <v/>
      </c>
      <c r="N341" s="36"/>
      <c r="O341" s="36"/>
      <c r="P341" s="112"/>
      <c r="Q341" s="36"/>
      <c r="R341" s="291" t="str">
        <f t="shared" si="85"/>
        <v/>
      </c>
    </row>
    <row r="342" spans="1:18" ht="28.8" x14ac:dyDescent="0.3">
      <c r="A342" s="43"/>
      <c r="B342" s="40" t="s">
        <v>14</v>
      </c>
      <c r="C342" s="41">
        <f>SUM(C177,C221,C232,C243,C254,C265,C276,C287,C298,C309,C320,C331,C210,C188,C199)</f>
        <v>0</v>
      </c>
      <c r="D342" s="41">
        <f>SUM(D177,D221,D232,D243,D254,D265,D276,D287,D298,D309,D320,D331,D210,D188,D199)</f>
        <v>0</v>
      </c>
      <c r="E342" s="42" t="e">
        <f>D342/C342</f>
        <v>#DIV/0!</v>
      </c>
      <c r="F342" s="41">
        <f>SUM(F177,F221,F232,F243,F254,F265,F276,F287,F298,F309,F320,F331,F210,F188,F199)</f>
        <v>0</v>
      </c>
      <c r="G342" s="41">
        <f>SUM(G177,G221,G232,G243,G254,G265,G276,G287,G298,G309,G320,G331,G210,G188,G199)</f>
        <v>0</v>
      </c>
      <c r="H342" s="42" t="e">
        <f>G342/F342</f>
        <v>#DIV/0!</v>
      </c>
      <c r="I342" s="41">
        <f ca="1">SUM(I177:I341)</f>
        <v>0</v>
      </c>
      <c r="J342" s="41">
        <f>SUM(J177:J341)</f>
        <v>0</v>
      </c>
      <c r="K342" s="41"/>
      <c r="L342" s="41"/>
      <c r="M342" s="41">
        <f>SUM(M177:M341)</f>
        <v>0</v>
      </c>
      <c r="N342" s="41">
        <f ca="1">SUM(N177:N341)</f>
        <v>0</v>
      </c>
      <c r="O342" s="41">
        <f ca="1">SUM(O177:O341)</f>
        <v>0</v>
      </c>
      <c r="P342" s="41">
        <f>SUM(P177,P221,P232,P243,P254,P265,P276,P287,P298,P309,P320,P331,P210,P188,P199)</f>
        <v>0</v>
      </c>
      <c r="Q342" s="41"/>
      <c r="R342" s="291" t="str">
        <f t="shared" si="85"/>
        <v/>
      </c>
    </row>
    <row r="343" spans="1:18" ht="21" x14ac:dyDescent="0.4">
      <c r="A343" s="466">
        <f>C509</f>
        <v>0</v>
      </c>
      <c r="B343" s="26" t="s">
        <v>196</v>
      </c>
      <c r="C343" s="27"/>
      <c r="D343" s="28"/>
      <c r="E343" s="29"/>
      <c r="F343" s="28"/>
      <c r="G343" s="28"/>
      <c r="H343" s="29"/>
      <c r="I343" s="27"/>
      <c r="J343" s="27"/>
      <c r="K343" s="27"/>
      <c r="L343" s="27"/>
      <c r="M343" s="30"/>
      <c r="N343" s="27"/>
      <c r="O343" s="27"/>
      <c r="P343" s="28"/>
      <c r="Q343" s="27"/>
      <c r="R343" s="289" t="str">
        <f t="shared" si="85"/>
        <v/>
      </c>
    </row>
    <row r="344" spans="1:18" ht="15" customHeight="1" x14ac:dyDescent="0.3">
      <c r="A344" s="44"/>
      <c r="B344" s="71" t="s">
        <v>12</v>
      </c>
      <c r="C344" s="3"/>
      <c r="D344" s="32">
        <f>SUM(D345:D354)</f>
        <v>0</v>
      </c>
      <c r="E344" s="33" t="e">
        <f>D344/C344</f>
        <v>#DIV/0!</v>
      </c>
      <c r="F344" s="72"/>
      <c r="G344" s="34">
        <f>SUM(G345:G354)</f>
        <v>0</v>
      </c>
      <c r="H344" s="33" t="e">
        <f>G344/F344</f>
        <v>#DIV/0!</v>
      </c>
      <c r="I344" s="32">
        <f ca="1">C344*$C$5</f>
        <v>0</v>
      </c>
      <c r="J344" s="32">
        <f>F344*$C$4</f>
        <v>0</v>
      </c>
      <c r="K344" s="32"/>
      <c r="L344" s="32"/>
      <c r="M344" s="35"/>
      <c r="N344" s="32">
        <f ca="1">(MAX(I344:J344))</f>
        <v>0</v>
      </c>
      <c r="O344" s="32">
        <f ca="1">ROUNDDOWN(N344/$P$2,0)</f>
        <v>0</v>
      </c>
      <c r="P344" s="34">
        <f>COUNTA(L345:L354)</f>
        <v>0</v>
      </c>
      <c r="Q344" s="3"/>
      <c r="R344" s="290" t="str">
        <f t="shared" si="85"/>
        <v/>
      </c>
    </row>
    <row r="345" spans="1:18" x14ac:dyDescent="0.3">
      <c r="A345" s="44"/>
      <c r="B345" s="578" t="s">
        <v>13</v>
      </c>
      <c r="C345" s="36"/>
      <c r="D345" s="36" t="str">
        <f t="shared" ref="D345:D354" si="98">IF(M345="","",$E$4/$M$680*M345)</f>
        <v/>
      </c>
      <c r="E345" s="37"/>
      <c r="F345" s="38"/>
      <c r="G345" s="38" t="str">
        <f t="shared" ref="G345:G354" si="99">IF(M345="","",$E$5/$M$680*M345)</f>
        <v/>
      </c>
      <c r="H345" s="37"/>
      <c r="I345" s="36"/>
      <c r="J345" s="36"/>
      <c r="K345" s="3"/>
      <c r="L345" s="3"/>
      <c r="M345" s="39" t="str">
        <f t="shared" ref="M345:M354" si="100">IF(ISBLANK(L345),"",IF($Q$344="y",0,AirflowAdj*42.654*EXP(-0.021*L345)))</f>
        <v/>
      </c>
      <c r="N345" s="36"/>
      <c r="O345" s="36"/>
      <c r="P345" s="112"/>
      <c r="Q345" s="36"/>
      <c r="R345" s="291" t="str">
        <f t="shared" si="85"/>
        <v/>
      </c>
    </row>
    <row r="346" spans="1:18" x14ac:dyDescent="0.3">
      <c r="A346" s="44"/>
      <c r="B346" s="579"/>
      <c r="C346" s="36"/>
      <c r="D346" s="36" t="str">
        <f t="shared" si="98"/>
        <v/>
      </c>
      <c r="E346" s="37"/>
      <c r="F346" s="38"/>
      <c r="G346" s="38" t="str">
        <f t="shared" si="99"/>
        <v/>
      </c>
      <c r="H346" s="37"/>
      <c r="I346" s="36"/>
      <c r="J346" s="36"/>
      <c r="K346" s="3"/>
      <c r="L346" s="3"/>
      <c r="M346" s="39" t="str">
        <f t="shared" si="100"/>
        <v/>
      </c>
      <c r="N346" s="36"/>
      <c r="O346" s="36"/>
      <c r="P346" s="112"/>
      <c r="Q346" s="36"/>
      <c r="R346" s="291" t="str">
        <f t="shared" si="85"/>
        <v/>
      </c>
    </row>
    <row r="347" spans="1:18" x14ac:dyDescent="0.3">
      <c r="A347" s="44"/>
      <c r="B347" s="579"/>
      <c r="C347" s="36"/>
      <c r="D347" s="36" t="str">
        <f t="shared" si="98"/>
        <v/>
      </c>
      <c r="E347" s="37"/>
      <c r="F347" s="38"/>
      <c r="G347" s="38" t="str">
        <f t="shared" si="99"/>
        <v/>
      </c>
      <c r="H347" s="37"/>
      <c r="I347" s="36"/>
      <c r="J347" s="36"/>
      <c r="K347" s="3"/>
      <c r="L347" s="3"/>
      <c r="M347" s="39" t="str">
        <f t="shared" si="100"/>
        <v/>
      </c>
      <c r="N347" s="36"/>
      <c r="O347" s="36"/>
      <c r="P347" s="112"/>
      <c r="Q347" s="36"/>
      <c r="R347" s="291" t="str">
        <f t="shared" si="85"/>
        <v/>
      </c>
    </row>
    <row r="348" spans="1:18" x14ac:dyDescent="0.3">
      <c r="A348" s="44"/>
      <c r="B348" s="579"/>
      <c r="C348" s="36"/>
      <c r="D348" s="36" t="str">
        <f t="shared" si="98"/>
        <v/>
      </c>
      <c r="E348" s="37"/>
      <c r="F348" s="38"/>
      <c r="G348" s="38" t="str">
        <f t="shared" si="99"/>
        <v/>
      </c>
      <c r="H348" s="37"/>
      <c r="I348" s="36"/>
      <c r="J348" s="36"/>
      <c r="K348" s="3"/>
      <c r="L348" s="3"/>
      <c r="M348" s="39" t="str">
        <f t="shared" si="100"/>
        <v/>
      </c>
      <c r="N348" s="36"/>
      <c r="O348" s="36"/>
      <c r="P348" s="112"/>
      <c r="Q348" s="36"/>
      <c r="R348" s="291" t="str">
        <f t="shared" si="85"/>
        <v/>
      </c>
    </row>
    <row r="349" spans="1:18" x14ac:dyDescent="0.3">
      <c r="A349" s="44"/>
      <c r="B349" s="579"/>
      <c r="C349" s="36"/>
      <c r="D349" s="36" t="str">
        <f t="shared" si="98"/>
        <v/>
      </c>
      <c r="E349" s="37"/>
      <c r="F349" s="38"/>
      <c r="G349" s="38" t="str">
        <f t="shared" si="99"/>
        <v/>
      </c>
      <c r="H349" s="37"/>
      <c r="I349" s="36"/>
      <c r="J349" s="36"/>
      <c r="K349" s="3"/>
      <c r="L349" s="3"/>
      <c r="M349" s="39" t="str">
        <f t="shared" si="100"/>
        <v/>
      </c>
      <c r="N349" s="36"/>
      <c r="O349" s="36"/>
      <c r="P349" s="112"/>
      <c r="Q349" s="36"/>
      <c r="R349" s="291" t="str">
        <f t="shared" si="85"/>
        <v/>
      </c>
    </row>
    <row r="350" spans="1:18" x14ac:dyDescent="0.3">
      <c r="A350" s="44"/>
      <c r="B350" s="579"/>
      <c r="C350" s="36"/>
      <c r="D350" s="36" t="str">
        <f t="shared" si="98"/>
        <v/>
      </c>
      <c r="E350" s="37"/>
      <c r="F350" s="38"/>
      <c r="G350" s="38" t="str">
        <f t="shared" si="99"/>
        <v/>
      </c>
      <c r="H350" s="37"/>
      <c r="I350" s="36"/>
      <c r="J350" s="36"/>
      <c r="K350" s="3"/>
      <c r="L350" s="3"/>
      <c r="M350" s="39" t="str">
        <f t="shared" si="100"/>
        <v/>
      </c>
      <c r="N350" s="36"/>
      <c r="O350" s="36"/>
      <c r="P350" s="112"/>
      <c r="Q350" s="36"/>
      <c r="R350" s="291" t="str">
        <f t="shared" si="85"/>
        <v/>
      </c>
    </row>
    <row r="351" spans="1:18" x14ac:dyDescent="0.3">
      <c r="A351" s="44"/>
      <c r="B351" s="579"/>
      <c r="C351" s="36"/>
      <c r="D351" s="36" t="str">
        <f t="shared" si="98"/>
        <v/>
      </c>
      <c r="E351" s="37"/>
      <c r="F351" s="38"/>
      <c r="G351" s="38" t="str">
        <f t="shared" si="99"/>
        <v/>
      </c>
      <c r="H351" s="37"/>
      <c r="I351" s="36"/>
      <c r="J351" s="36"/>
      <c r="K351" s="3"/>
      <c r="L351" s="3"/>
      <c r="M351" s="39" t="str">
        <f t="shared" si="100"/>
        <v/>
      </c>
      <c r="N351" s="36"/>
      <c r="O351" s="36"/>
      <c r="P351" s="112"/>
      <c r="Q351" s="36"/>
      <c r="R351" s="291" t="str">
        <f t="shared" si="85"/>
        <v/>
      </c>
    </row>
    <row r="352" spans="1:18" x14ac:dyDescent="0.3">
      <c r="A352" s="44"/>
      <c r="B352" s="579"/>
      <c r="C352" s="36"/>
      <c r="D352" s="36" t="str">
        <f t="shared" si="98"/>
        <v/>
      </c>
      <c r="E352" s="37"/>
      <c r="F352" s="38"/>
      <c r="G352" s="38" t="str">
        <f t="shared" si="99"/>
        <v/>
      </c>
      <c r="H352" s="37"/>
      <c r="I352" s="36"/>
      <c r="J352" s="36"/>
      <c r="K352" s="3"/>
      <c r="L352" s="3"/>
      <c r="M352" s="39" t="str">
        <f t="shared" si="100"/>
        <v/>
      </c>
      <c r="N352" s="36"/>
      <c r="O352" s="36"/>
      <c r="P352" s="112"/>
      <c r="Q352" s="36"/>
      <c r="R352" s="291" t="str">
        <f t="shared" si="85"/>
        <v/>
      </c>
    </row>
    <row r="353" spans="1:18" x14ac:dyDescent="0.3">
      <c r="A353" s="44"/>
      <c r="B353" s="579"/>
      <c r="C353" s="36"/>
      <c r="D353" s="36" t="str">
        <f t="shared" si="98"/>
        <v/>
      </c>
      <c r="E353" s="37"/>
      <c r="F353" s="38"/>
      <c r="G353" s="38" t="str">
        <f t="shared" si="99"/>
        <v/>
      </c>
      <c r="H353" s="37"/>
      <c r="I353" s="36"/>
      <c r="J353" s="36"/>
      <c r="K353" s="3"/>
      <c r="L353" s="3"/>
      <c r="M353" s="39" t="str">
        <f t="shared" si="100"/>
        <v/>
      </c>
      <c r="N353" s="36"/>
      <c r="O353" s="36"/>
      <c r="P353" s="112"/>
      <c r="Q353" s="36"/>
      <c r="R353" s="291" t="str">
        <f t="shared" ref="R353:R416" si="101">IF(K353=1,$C$683,IF(K353=2,$C$684,IF(K353=3,$C$685,IF(K353=4,$C$686,IF(K353=5,$C$687,IF(K353=6,$C$688,IF(K353=7,$C$689,IF(K353=8,$C$690,IF(K353=0,"","")))))))))</f>
        <v/>
      </c>
    </row>
    <row r="354" spans="1:18" x14ac:dyDescent="0.3">
      <c r="A354" s="44"/>
      <c r="B354" s="580"/>
      <c r="C354" s="36"/>
      <c r="D354" s="36" t="str">
        <f t="shared" si="98"/>
        <v/>
      </c>
      <c r="E354" s="37"/>
      <c r="F354" s="38"/>
      <c r="G354" s="38" t="str">
        <f t="shared" si="99"/>
        <v/>
      </c>
      <c r="H354" s="37"/>
      <c r="I354" s="36"/>
      <c r="J354" s="36"/>
      <c r="K354" s="3"/>
      <c r="L354" s="3"/>
      <c r="M354" s="39" t="str">
        <f t="shared" si="100"/>
        <v/>
      </c>
      <c r="N354" s="36"/>
      <c r="O354" s="36"/>
      <c r="P354" s="112"/>
      <c r="Q354" s="36"/>
      <c r="R354" s="291" t="str">
        <f t="shared" si="101"/>
        <v/>
      </c>
    </row>
    <row r="355" spans="1:18" ht="15" customHeight="1" x14ac:dyDescent="0.3">
      <c r="A355" s="44"/>
      <c r="B355" s="71" t="s">
        <v>12</v>
      </c>
      <c r="C355" s="3"/>
      <c r="D355" s="32">
        <f>SUM(D356:D365)</f>
        <v>0</v>
      </c>
      <c r="E355" s="33" t="e">
        <f>D355/C355</f>
        <v>#DIV/0!</v>
      </c>
      <c r="F355" s="72"/>
      <c r="G355" s="34">
        <f>SUM(G356:G365)</f>
        <v>0</v>
      </c>
      <c r="H355" s="33" t="e">
        <f>G355/F355</f>
        <v>#DIV/0!</v>
      </c>
      <c r="I355" s="32">
        <f ca="1">C355*$C$5</f>
        <v>0</v>
      </c>
      <c r="J355" s="32">
        <f>F355*$C$4</f>
        <v>0</v>
      </c>
      <c r="K355" s="32"/>
      <c r="L355" s="32"/>
      <c r="M355" s="35"/>
      <c r="N355" s="32">
        <f ca="1">(MAX(I355:J355))</f>
        <v>0</v>
      </c>
      <c r="O355" s="32">
        <f ca="1">ROUNDDOWN(N355/$P$2,0)</f>
        <v>0</v>
      </c>
      <c r="P355" s="34">
        <f>COUNTA(L356:L365)</f>
        <v>0</v>
      </c>
      <c r="Q355" s="3"/>
      <c r="R355" s="290" t="str">
        <f t="shared" si="101"/>
        <v/>
      </c>
    </row>
    <row r="356" spans="1:18" x14ac:dyDescent="0.3">
      <c r="A356" s="44"/>
      <c r="B356" s="578" t="s">
        <v>13</v>
      </c>
      <c r="C356" s="36"/>
      <c r="D356" s="36" t="str">
        <f t="shared" ref="D356:D365" si="102">IF(M356="","",$E$4/$M$680*M356)</f>
        <v/>
      </c>
      <c r="E356" s="37"/>
      <c r="F356" s="38"/>
      <c r="G356" s="38" t="str">
        <f t="shared" ref="G356:G365" si="103">IF(M356="","",$E$5/$M$680*M356)</f>
        <v/>
      </c>
      <c r="H356" s="37"/>
      <c r="I356" s="36"/>
      <c r="J356" s="36"/>
      <c r="K356" s="3"/>
      <c r="L356" s="3"/>
      <c r="M356" s="39" t="str">
        <f t="shared" ref="M356:M365" si="104">IF(ISBLANK(L356),"",IF($Q$355="y",0,AirflowAdj*42.654*EXP(-0.021*L356)))</f>
        <v/>
      </c>
      <c r="N356" s="36"/>
      <c r="O356" s="36"/>
      <c r="P356" s="112"/>
      <c r="Q356" s="36"/>
      <c r="R356" s="291" t="str">
        <f t="shared" si="101"/>
        <v/>
      </c>
    </row>
    <row r="357" spans="1:18" x14ac:dyDescent="0.3">
      <c r="A357" s="44"/>
      <c r="B357" s="579"/>
      <c r="C357" s="36"/>
      <c r="D357" s="36" t="str">
        <f t="shared" si="102"/>
        <v/>
      </c>
      <c r="E357" s="37"/>
      <c r="F357" s="38"/>
      <c r="G357" s="38" t="str">
        <f t="shared" si="103"/>
        <v/>
      </c>
      <c r="H357" s="37"/>
      <c r="I357" s="36"/>
      <c r="J357" s="36"/>
      <c r="K357" s="3"/>
      <c r="L357" s="3"/>
      <c r="M357" s="39" t="str">
        <f t="shared" si="104"/>
        <v/>
      </c>
      <c r="N357" s="36"/>
      <c r="O357" s="36"/>
      <c r="P357" s="112"/>
      <c r="Q357" s="36"/>
      <c r="R357" s="291" t="str">
        <f t="shared" si="101"/>
        <v/>
      </c>
    </row>
    <row r="358" spans="1:18" x14ac:dyDescent="0.3">
      <c r="A358" s="44"/>
      <c r="B358" s="579"/>
      <c r="C358" s="36"/>
      <c r="D358" s="36" t="str">
        <f t="shared" si="102"/>
        <v/>
      </c>
      <c r="E358" s="37"/>
      <c r="F358" s="38"/>
      <c r="G358" s="38" t="str">
        <f t="shared" si="103"/>
        <v/>
      </c>
      <c r="H358" s="37"/>
      <c r="I358" s="36"/>
      <c r="J358" s="36"/>
      <c r="K358" s="3"/>
      <c r="L358" s="3"/>
      <c r="M358" s="39" t="str">
        <f t="shared" si="104"/>
        <v/>
      </c>
      <c r="N358" s="36"/>
      <c r="O358" s="36"/>
      <c r="P358" s="112"/>
      <c r="Q358" s="36"/>
      <c r="R358" s="291" t="str">
        <f t="shared" si="101"/>
        <v/>
      </c>
    </row>
    <row r="359" spans="1:18" x14ac:dyDescent="0.3">
      <c r="A359" s="44"/>
      <c r="B359" s="579"/>
      <c r="C359" s="36"/>
      <c r="D359" s="36" t="str">
        <f t="shared" si="102"/>
        <v/>
      </c>
      <c r="E359" s="37"/>
      <c r="F359" s="38"/>
      <c r="G359" s="38" t="str">
        <f t="shared" si="103"/>
        <v/>
      </c>
      <c r="H359" s="37"/>
      <c r="I359" s="36"/>
      <c r="J359" s="36"/>
      <c r="K359" s="3"/>
      <c r="L359" s="3"/>
      <c r="M359" s="39" t="str">
        <f t="shared" si="104"/>
        <v/>
      </c>
      <c r="N359" s="36"/>
      <c r="O359" s="36"/>
      <c r="P359" s="112"/>
      <c r="Q359" s="36"/>
      <c r="R359" s="291" t="str">
        <f t="shared" si="101"/>
        <v/>
      </c>
    </row>
    <row r="360" spans="1:18" x14ac:dyDescent="0.3">
      <c r="A360" s="44"/>
      <c r="B360" s="579"/>
      <c r="C360" s="36"/>
      <c r="D360" s="36" t="str">
        <f t="shared" si="102"/>
        <v/>
      </c>
      <c r="E360" s="37"/>
      <c r="F360" s="38"/>
      <c r="G360" s="38" t="str">
        <f t="shared" si="103"/>
        <v/>
      </c>
      <c r="H360" s="37"/>
      <c r="I360" s="36"/>
      <c r="J360" s="36"/>
      <c r="K360" s="3"/>
      <c r="L360" s="3"/>
      <c r="M360" s="39" t="str">
        <f t="shared" si="104"/>
        <v/>
      </c>
      <c r="N360" s="36"/>
      <c r="O360" s="36"/>
      <c r="P360" s="112"/>
      <c r="Q360" s="36"/>
      <c r="R360" s="291" t="str">
        <f t="shared" si="101"/>
        <v/>
      </c>
    </row>
    <row r="361" spans="1:18" x14ac:dyDescent="0.3">
      <c r="A361" s="44"/>
      <c r="B361" s="579"/>
      <c r="C361" s="36"/>
      <c r="D361" s="36" t="str">
        <f t="shared" si="102"/>
        <v/>
      </c>
      <c r="E361" s="37"/>
      <c r="F361" s="38"/>
      <c r="G361" s="38" t="str">
        <f t="shared" si="103"/>
        <v/>
      </c>
      <c r="H361" s="37"/>
      <c r="I361" s="36"/>
      <c r="J361" s="36"/>
      <c r="K361" s="3"/>
      <c r="L361" s="3"/>
      <c r="M361" s="39" t="str">
        <f t="shared" si="104"/>
        <v/>
      </c>
      <c r="N361" s="36"/>
      <c r="O361" s="36"/>
      <c r="P361" s="112"/>
      <c r="Q361" s="36"/>
      <c r="R361" s="291" t="str">
        <f t="shared" si="101"/>
        <v/>
      </c>
    </row>
    <row r="362" spans="1:18" x14ac:dyDescent="0.3">
      <c r="A362" s="44"/>
      <c r="B362" s="579"/>
      <c r="C362" s="36"/>
      <c r="D362" s="36" t="str">
        <f t="shared" si="102"/>
        <v/>
      </c>
      <c r="E362" s="37"/>
      <c r="F362" s="38"/>
      <c r="G362" s="38" t="str">
        <f t="shared" si="103"/>
        <v/>
      </c>
      <c r="H362" s="37"/>
      <c r="I362" s="36"/>
      <c r="J362" s="36"/>
      <c r="K362" s="3"/>
      <c r="L362" s="3"/>
      <c r="M362" s="39" t="str">
        <f t="shared" si="104"/>
        <v/>
      </c>
      <c r="N362" s="36"/>
      <c r="O362" s="36"/>
      <c r="P362" s="112"/>
      <c r="Q362" s="36"/>
      <c r="R362" s="291" t="str">
        <f t="shared" si="101"/>
        <v/>
      </c>
    </row>
    <row r="363" spans="1:18" x14ac:dyDescent="0.3">
      <c r="A363" s="44"/>
      <c r="B363" s="579"/>
      <c r="C363" s="36"/>
      <c r="D363" s="36" t="str">
        <f t="shared" si="102"/>
        <v/>
      </c>
      <c r="E363" s="37"/>
      <c r="F363" s="38"/>
      <c r="G363" s="38" t="str">
        <f t="shared" si="103"/>
        <v/>
      </c>
      <c r="H363" s="37"/>
      <c r="I363" s="36"/>
      <c r="J363" s="36"/>
      <c r="K363" s="3"/>
      <c r="L363" s="3"/>
      <c r="M363" s="39" t="str">
        <f t="shared" si="104"/>
        <v/>
      </c>
      <c r="N363" s="36"/>
      <c r="O363" s="36"/>
      <c r="P363" s="112"/>
      <c r="Q363" s="36"/>
      <c r="R363" s="291" t="str">
        <f t="shared" si="101"/>
        <v/>
      </c>
    </row>
    <row r="364" spans="1:18" x14ac:dyDescent="0.3">
      <c r="A364" s="44"/>
      <c r="B364" s="579"/>
      <c r="C364" s="36"/>
      <c r="D364" s="36" t="str">
        <f t="shared" si="102"/>
        <v/>
      </c>
      <c r="E364" s="37"/>
      <c r="F364" s="38"/>
      <c r="G364" s="38" t="str">
        <f t="shared" si="103"/>
        <v/>
      </c>
      <c r="H364" s="37"/>
      <c r="I364" s="36"/>
      <c r="J364" s="36"/>
      <c r="K364" s="3"/>
      <c r="L364" s="3"/>
      <c r="M364" s="39" t="str">
        <f t="shared" si="104"/>
        <v/>
      </c>
      <c r="N364" s="36"/>
      <c r="O364" s="36"/>
      <c r="P364" s="112"/>
      <c r="Q364" s="36"/>
      <c r="R364" s="291" t="str">
        <f t="shared" si="101"/>
        <v/>
      </c>
    </row>
    <row r="365" spans="1:18" x14ac:dyDescent="0.3">
      <c r="A365" s="44"/>
      <c r="B365" s="580"/>
      <c r="C365" s="36"/>
      <c r="D365" s="36" t="str">
        <f t="shared" si="102"/>
        <v/>
      </c>
      <c r="E365" s="37"/>
      <c r="F365" s="38"/>
      <c r="G365" s="38" t="str">
        <f t="shared" si="103"/>
        <v/>
      </c>
      <c r="H365" s="37"/>
      <c r="I365" s="36"/>
      <c r="J365" s="36"/>
      <c r="K365" s="3"/>
      <c r="L365" s="3"/>
      <c r="M365" s="39" t="str">
        <f t="shared" si="104"/>
        <v/>
      </c>
      <c r="N365" s="36"/>
      <c r="O365" s="36"/>
      <c r="P365" s="112"/>
      <c r="Q365" s="36"/>
      <c r="R365" s="291" t="str">
        <f t="shared" si="101"/>
        <v/>
      </c>
    </row>
    <row r="366" spans="1:18" ht="15" customHeight="1" x14ac:dyDescent="0.3">
      <c r="A366" s="44"/>
      <c r="B366" s="71" t="s">
        <v>12</v>
      </c>
      <c r="C366" s="3"/>
      <c r="D366" s="32">
        <f>SUM(D367:D376)</f>
        <v>0</v>
      </c>
      <c r="E366" s="33" t="e">
        <f>D366/C366</f>
        <v>#DIV/0!</v>
      </c>
      <c r="F366" s="72"/>
      <c r="G366" s="34">
        <f>SUM(G367:G376)</f>
        <v>0</v>
      </c>
      <c r="H366" s="33" t="e">
        <f>G366/F366</f>
        <v>#DIV/0!</v>
      </c>
      <c r="I366" s="32">
        <f ca="1">C366*$C$5</f>
        <v>0</v>
      </c>
      <c r="J366" s="32">
        <f>F366*$C$4</f>
        <v>0</v>
      </c>
      <c r="K366" s="32"/>
      <c r="L366" s="32"/>
      <c r="M366" s="35"/>
      <c r="N366" s="32">
        <f ca="1">(MAX(I366:J366))</f>
        <v>0</v>
      </c>
      <c r="O366" s="32">
        <f ca="1">ROUNDDOWN(N366/$P$2,0)</f>
        <v>0</v>
      </c>
      <c r="P366" s="34">
        <f>COUNTA(L367:L376)</f>
        <v>0</v>
      </c>
      <c r="Q366" s="3"/>
      <c r="R366" s="290" t="str">
        <f t="shared" si="101"/>
        <v/>
      </c>
    </row>
    <row r="367" spans="1:18" x14ac:dyDescent="0.3">
      <c r="A367" s="44"/>
      <c r="B367" s="578" t="s">
        <v>13</v>
      </c>
      <c r="C367" s="36"/>
      <c r="D367" s="36" t="str">
        <f t="shared" ref="D367:D376" si="105">IF(M367="","",$E$4/$M$680*M367)</f>
        <v/>
      </c>
      <c r="E367" s="37"/>
      <c r="F367" s="38"/>
      <c r="G367" s="38" t="str">
        <f t="shared" ref="G367:G376" si="106">IF(M367="","",$E$5/$M$680*M367)</f>
        <v/>
      </c>
      <c r="H367" s="37"/>
      <c r="I367" s="36"/>
      <c r="J367" s="36"/>
      <c r="K367" s="3"/>
      <c r="L367" s="3"/>
      <c r="M367" s="39" t="str">
        <f t="shared" ref="M367:M376" si="107">IF(ISBLANK(L367),"",IF($Q$366="y",0,AirflowAdj*42.654*EXP(-0.021*L367)))</f>
        <v/>
      </c>
      <c r="N367" s="36"/>
      <c r="O367" s="36"/>
      <c r="P367" s="112"/>
      <c r="Q367" s="36"/>
      <c r="R367" s="291" t="str">
        <f t="shared" si="101"/>
        <v/>
      </c>
    </row>
    <row r="368" spans="1:18" x14ac:dyDescent="0.3">
      <c r="A368" s="44"/>
      <c r="B368" s="579"/>
      <c r="C368" s="36"/>
      <c r="D368" s="36" t="str">
        <f t="shared" si="105"/>
        <v/>
      </c>
      <c r="E368" s="37"/>
      <c r="F368" s="38"/>
      <c r="G368" s="38" t="str">
        <f t="shared" si="106"/>
        <v/>
      </c>
      <c r="H368" s="37"/>
      <c r="I368" s="36"/>
      <c r="J368" s="36"/>
      <c r="K368" s="3"/>
      <c r="L368" s="3"/>
      <c r="M368" s="39" t="str">
        <f t="shared" si="107"/>
        <v/>
      </c>
      <c r="N368" s="36"/>
      <c r="O368" s="36"/>
      <c r="P368" s="112"/>
      <c r="Q368" s="36"/>
      <c r="R368" s="291" t="str">
        <f t="shared" si="101"/>
        <v/>
      </c>
    </row>
    <row r="369" spans="1:18" ht="15" customHeight="1" x14ac:dyDescent="0.3">
      <c r="A369" s="44"/>
      <c r="B369" s="579"/>
      <c r="C369" s="36"/>
      <c r="D369" s="36" t="str">
        <f t="shared" si="105"/>
        <v/>
      </c>
      <c r="E369" s="37"/>
      <c r="F369" s="38"/>
      <c r="G369" s="38" t="str">
        <f t="shared" si="106"/>
        <v/>
      </c>
      <c r="H369" s="37"/>
      <c r="I369" s="36"/>
      <c r="J369" s="36"/>
      <c r="K369" s="3"/>
      <c r="L369" s="3"/>
      <c r="M369" s="39" t="str">
        <f t="shared" si="107"/>
        <v/>
      </c>
      <c r="N369" s="36"/>
      <c r="O369" s="36"/>
      <c r="P369" s="112"/>
      <c r="Q369" s="36"/>
      <c r="R369" s="291" t="str">
        <f t="shared" si="101"/>
        <v/>
      </c>
    </row>
    <row r="370" spans="1:18" ht="15" customHeight="1" x14ac:dyDescent="0.3">
      <c r="A370" s="44"/>
      <c r="B370" s="579"/>
      <c r="C370" s="36"/>
      <c r="D370" s="36" t="str">
        <f t="shared" si="105"/>
        <v/>
      </c>
      <c r="E370" s="37"/>
      <c r="F370" s="38"/>
      <c r="G370" s="38" t="str">
        <f t="shared" si="106"/>
        <v/>
      </c>
      <c r="H370" s="37"/>
      <c r="I370" s="36"/>
      <c r="J370" s="36"/>
      <c r="K370" s="3"/>
      <c r="L370" s="3"/>
      <c r="M370" s="39" t="str">
        <f t="shared" si="107"/>
        <v/>
      </c>
      <c r="N370" s="36"/>
      <c r="O370" s="36"/>
      <c r="P370" s="112"/>
      <c r="Q370" s="36"/>
      <c r="R370" s="291" t="str">
        <f t="shared" si="101"/>
        <v/>
      </c>
    </row>
    <row r="371" spans="1:18" ht="15" customHeight="1" x14ac:dyDescent="0.3">
      <c r="A371" s="44"/>
      <c r="B371" s="579"/>
      <c r="C371" s="36"/>
      <c r="D371" s="36" t="str">
        <f t="shared" si="105"/>
        <v/>
      </c>
      <c r="E371" s="37"/>
      <c r="F371" s="38"/>
      <c r="G371" s="38" t="str">
        <f t="shared" si="106"/>
        <v/>
      </c>
      <c r="H371" s="37"/>
      <c r="I371" s="36"/>
      <c r="J371" s="36"/>
      <c r="K371" s="3"/>
      <c r="L371" s="3"/>
      <c r="M371" s="39" t="str">
        <f t="shared" si="107"/>
        <v/>
      </c>
      <c r="N371" s="36"/>
      <c r="O371" s="36"/>
      <c r="P371" s="112"/>
      <c r="Q371" s="36"/>
      <c r="R371" s="291" t="str">
        <f t="shared" si="101"/>
        <v/>
      </c>
    </row>
    <row r="372" spans="1:18" ht="15" customHeight="1" x14ac:dyDescent="0.3">
      <c r="A372" s="44"/>
      <c r="B372" s="579"/>
      <c r="C372" s="36"/>
      <c r="D372" s="36" t="str">
        <f t="shared" si="105"/>
        <v/>
      </c>
      <c r="E372" s="37"/>
      <c r="F372" s="38"/>
      <c r="G372" s="38" t="str">
        <f t="shared" si="106"/>
        <v/>
      </c>
      <c r="H372" s="37"/>
      <c r="I372" s="36"/>
      <c r="J372" s="36"/>
      <c r="K372" s="3"/>
      <c r="L372" s="3"/>
      <c r="M372" s="39" t="str">
        <f t="shared" si="107"/>
        <v/>
      </c>
      <c r="N372" s="36"/>
      <c r="O372" s="36"/>
      <c r="P372" s="112"/>
      <c r="Q372" s="36"/>
      <c r="R372" s="291" t="str">
        <f t="shared" si="101"/>
        <v/>
      </c>
    </row>
    <row r="373" spans="1:18" ht="15" customHeight="1" x14ac:dyDescent="0.3">
      <c r="A373" s="44"/>
      <c r="B373" s="579"/>
      <c r="C373" s="36"/>
      <c r="D373" s="36" t="str">
        <f t="shared" si="105"/>
        <v/>
      </c>
      <c r="E373" s="37"/>
      <c r="F373" s="38"/>
      <c r="G373" s="38" t="str">
        <f t="shared" si="106"/>
        <v/>
      </c>
      <c r="H373" s="37"/>
      <c r="I373" s="36"/>
      <c r="J373" s="36"/>
      <c r="K373" s="3"/>
      <c r="L373" s="3"/>
      <c r="M373" s="39" t="str">
        <f t="shared" si="107"/>
        <v/>
      </c>
      <c r="N373" s="36"/>
      <c r="O373" s="36"/>
      <c r="P373" s="112"/>
      <c r="Q373" s="36"/>
      <c r="R373" s="291" t="str">
        <f t="shared" si="101"/>
        <v/>
      </c>
    </row>
    <row r="374" spans="1:18" ht="15" customHeight="1" x14ac:dyDescent="0.3">
      <c r="A374" s="44"/>
      <c r="B374" s="579"/>
      <c r="C374" s="36"/>
      <c r="D374" s="36" t="str">
        <f t="shared" si="105"/>
        <v/>
      </c>
      <c r="E374" s="37"/>
      <c r="F374" s="38"/>
      <c r="G374" s="38" t="str">
        <f t="shared" si="106"/>
        <v/>
      </c>
      <c r="H374" s="37"/>
      <c r="I374" s="36"/>
      <c r="J374" s="36"/>
      <c r="K374" s="3"/>
      <c r="L374" s="3"/>
      <c r="M374" s="39" t="str">
        <f t="shared" si="107"/>
        <v/>
      </c>
      <c r="N374" s="36"/>
      <c r="O374" s="36"/>
      <c r="P374" s="112"/>
      <c r="Q374" s="36"/>
      <c r="R374" s="291" t="str">
        <f t="shared" si="101"/>
        <v/>
      </c>
    </row>
    <row r="375" spans="1:18" ht="15" customHeight="1" x14ac:dyDescent="0.3">
      <c r="A375" s="44"/>
      <c r="B375" s="579"/>
      <c r="C375" s="36"/>
      <c r="D375" s="36" t="str">
        <f t="shared" si="105"/>
        <v/>
      </c>
      <c r="E375" s="37"/>
      <c r="F375" s="38"/>
      <c r="G375" s="38" t="str">
        <f t="shared" si="106"/>
        <v/>
      </c>
      <c r="H375" s="37"/>
      <c r="I375" s="36"/>
      <c r="J375" s="36"/>
      <c r="K375" s="3"/>
      <c r="L375" s="3"/>
      <c r="M375" s="39" t="str">
        <f t="shared" si="107"/>
        <v/>
      </c>
      <c r="N375" s="36"/>
      <c r="O375" s="36"/>
      <c r="P375" s="112"/>
      <c r="Q375" s="36"/>
      <c r="R375" s="291" t="str">
        <f t="shared" si="101"/>
        <v/>
      </c>
    </row>
    <row r="376" spans="1:18" ht="15" customHeight="1" x14ac:dyDescent="0.3">
      <c r="A376" s="44"/>
      <c r="B376" s="580"/>
      <c r="C376" s="36"/>
      <c r="D376" s="36" t="str">
        <f t="shared" si="105"/>
        <v/>
      </c>
      <c r="E376" s="37"/>
      <c r="F376" s="38"/>
      <c r="G376" s="38" t="str">
        <f t="shared" si="106"/>
        <v/>
      </c>
      <c r="H376" s="37"/>
      <c r="I376" s="36"/>
      <c r="J376" s="36"/>
      <c r="K376" s="3"/>
      <c r="L376" s="3"/>
      <c r="M376" s="39" t="str">
        <f t="shared" si="107"/>
        <v/>
      </c>
      <c r="N376" s="36"/>
      <c r="O376" s="36"/>
      <c r="P376" s="112"/>
      <c r="Q376" s="36"/>
      <c r="R376" s="291" t="str">
        <f t="shared" si="101"/>
        <v/>
      </c>
    </row>
    <row r="377" spans="1:18" ht="15" customHeight="1" x14ac:dyDescent="0.3">
      <c r="A377" s="44"/>
      <c r="B377" s="71" t="s">
        <v>12</v>
      </c>
      <c r="C377" s="3"/>
      <c r="D377" s="32">
        <f>SUM(D378:D387)</f>
        <v>0</v>
      </c>
      <c r="E377" s="33" t="e">
        <f>D377/C377</f>
        <v>#DIV/0!</v>
      </c>
      <c r="F377" s="109"/>
      <c r="G377" s="34">
        <f>SUM(G378:G387)</f>
        <v>0</v>
      </c>
      <c r="H377" s="33" t="e">
        <f>G377/F377</f>
        <v>#DIV/0!</v>
      </c>
      <c r="I377" s="32">
        <f ca="1">C377*$C$5</f>
        <v>0</v>
      </c>
      <c r="J377" s="32">
        <f>F377*$C$4</f>
        <v>0</v>
      </c>
      <c r="K377" s="32"/>
      <c r="L377" s="32"/>
      <c r="M377" s="35"/>
      <c r="N377" s="32">
        <f ca="1">(MAX(I377:J377))</f>
        <v>0</v>
      </c>
      <c r="O377" s="32">
        <f ca="1">ROUNDDOWN(N377/$P$2,0)</f>
        <v>0</v>
      </c>
      <c r="P377" s="34">
        <f>COUNTA(L378:L387)</f>
        <v>0</v>
      </c>
      <c r="Q377" s="3"/>
      <c r="R377" s="290" t="str">
        <f t="shared" si="101"/>
        <v/>
      </c>
    </row>
    <row r="378" spans="1:18" x14ac:dyDescent="0.3">
      <c r="A378" s="44"/>
      <c r="B378" s="578" t="s">
        <v>13</v>
      </c>
      <c r="C378" s="36"/>
      <c r="D378" s="36" t="str">
        <f t="shared" ref="D378:D387" si="108">IF(M378="","",$E$4/$M$680*M378)</f>
        <v/>
      </c>
      <c r="E378" s="37"/>
      <c r="F378" s="38"/>
      <c r="G378" s="38" t="str">
        <f t="shared" ref="G378:G387" si="109">IF(M378="","",$E$5/$M$680*M378)</f>
        <v/>
      </c>
      <c r="H378" s="37"/>
      <c r="I378" s="36"/>
      <c r="J378" s="36"/>
      <c r="K378" s="3"/>
      <c r="L378" s="3"/>
      <c r="M378" s="39" t="str">
        <f t="shared" ref="M378:M387" si="110">IF(ISBLANK(L378),"",IF($Q$377="y",0,AirflowAdj*42.654*EXP(-0.021*L378)))</f>
        <v/>
      </c>
      <c r="N378" s="36"/>
      <c r="O378" s="36"/>
      <c r="P378" s="112"/>
      <c r="Q378" s="36"/>
      <c r="R378" s="291" t="str">
        <f t="shared" si="101"/>
        <v/>
      </c>
    </row>
    <row r="379" spans="1:18" x14ac:dyDescent="0.3">
      <c r="A379" s="44"/>
      <c r="B379" s="579"/>
      <c r="C379" s="36"/>
      <c r="D379" s="36" t="str">
        <f t="shared" si="108"/>
        <v/>
      </c>
      <c r="E379" s="37"/>
      <c r="F379" s="38"/>
      <c r="G379" s="38" t="str">
        <f t="shared" si="109"/>
        <v/>
      </c>
      <c r="H379" s="37"/>
      <c r="I379" s="36"/>
      <c r="J379" s="36"/>
      <c r="K379" s="3"/>
      <c r="L379" s="3"/>
      <c r="M379" s="39" t="str">
        <f t="shared" si="110"/>
        <v/>
      </c>
      <c r="N379" s="36"/>
      <c r="O379" s="36"/>
      <c r="P379" s="112"/>
      <c r="Q379" s="36"/>
      <c r="R379" s="291" t="str">
        <f t="shared" si="101"/>
        <v/>
      </c>
    </row>
    <row r="380" spans="1:18" x14ac:dyDescent="0.3">
      <c r="A380" s="44"/>
      <c r="B380" s="579"/>
      <c r="C380" s="36"/>
      <c r="D380" s="36" t="str">
        <f t="shared" si="108"/>
        <v/>
      </c>
      <c r="E380" s="37"/>
      <c r="F380" s="38"/>
      <c r="G380" s="38" t="str">
        <f t="shared" si="109"/>
        <v/>
      </c>
      <c r="H380" s="37"/>
      <c r="I380" s="36"/>
      <c r="J380" s="36"/>
      <c r="K380" s="3"/>
      <c r="L380" s="3"/>
      <c r="M380" s="39" t="str">
        <f t="shared" si="110"/>
        <v/>
      </c>
      <c r="N380" s="36"/>
      <c r="O380" s="36"/>
      <c r="P380" s="112"/>
      <c r="Q380" s="36"/>
      <c r="R380" s="291" t="str">
        <f t="shared" si="101"/>
        <v/>
      </c>
    </row>
    <row r="381" spans="1:18" x14ac:dyDescent="0.3">
      <c r="A381" s="44"/>
      <c r="B381" s="579"/>
      <c r="C381" s="36"/>
      <c r="D381" s="36" t="str">
        <f t="shared" si="108"/>
        <v/>
      </c>
      <c r="E381" s="37"/>
      <c r="F381" s="38"/>
      <c r="G381" s="38" t="str">
        <f t="shared" si="109"/>
        <v/>
      </c>
      <c r="H381" s="37"/>
      <c r="I381" s="36"/>
      <c r="J381" s="36"/>
      <c r="K381" s="3"/>
      <c r="L381" s="3"/>
      <c r="M381" s="39" t="str">
        <f t="shared" si="110"/>
        <v/>
      </c>
      <c r="N381" s="36"/>
      <c r="O381" s="36"/>
      <c r="P381" s="112"/>
      <c r="Q381" s="36"/>
      <c r="R381" s="291" t="str">
        <f t="shared" si="101"/>
        <v/>
      </c>
    </row>
    <row r="382" spans="1:18" x14ac:dyDescent="0.3">
      <c r="A382" s="44"/>
      <c r="B382" s="579"/>
      <c r="C382" s="36"/>
      <c r="D382" s="36" t="str">
        <f t="shared" si="108"/>
        <v/>
      </c>
      <c r="E382" s="37"/>
      <c r="F382" s="38"/>
      <c r="G382" s="38" t="str">
        <f t="shared" si="109"/>
        <v/>
      </c>
      <c r="H382" s="37"/>
      <c r="I382" s="36"/>
      <c r="J382" s="36"/>
      <c r="K382" s="3"/>
      <c r="L382" s="3"/>
      <c r="M382" s="39" t="str">
        <f t="shared" si="110"/>
        <v/>
      </c>
      <c r="N382" s="36"/>
      <c r="O382" s="36"/>
      <c r="P382" s="112"/>
      <c r="Q382" s="36"/>
      <c r="R382" s="291" t="str">
        <f t="shared" si="101"/>
        <v/>
      </c>
    </row>
    <row r="383" spans="1:18" x14ac:dyDescent="0.3">
      <c r="A383" s="44"/>
      <c r="B383" s="579"/>
      <c r="C383" s="36"/>
      <c r="D383" s="36" t="str">
        <f t="shared" si="108"/>
        <v/>
      </c>
      <c r="E383" s="37"/>
      <c r="F383" s="38"/>
      <c r="G383" s="38" t="str">
        <f t="shared" si="109"/>
        <v/>
      </c>
      <c r="H383" s="37"/>
      <c r="I383" s="36"/>
      <c r="J383" s="36"/>
      <c r="K383" s="3"/>
      <c r="L383" s="3"/>
      <c r="M383" s="39" t="str">
        <f t="shared" si="110"/>
        <v/>
      </c>
      <c r="N383" s="36"/>
      <c r="O383" s="36"/>
      <c r="P383" s="112"/>
      <c r="Q383" s="36"/>
      <c r="R383" s="291" t="str">
        <f t="shared" si="101"/>
        <v/>
      </c>
    </row>
    <row r="384" spans="1:18" x14ac:dyDescent="0.3">
      <c r="A384" s="44"/>
      <c r="B384" s="579"/>
      <c r="C384" s="36"/>
      <c r="D384" s="36" t="str">
        <f t="shared" si="108"/>
        <v/>
      </c>
      <c r="E384" s="37"/>
      <c r="F384" s="38"/>
      <c r="G384" s="38" t="str">
        <f t="shared" si="109"/>
        <v/>
      </c>
      <c r="H384" s="37"/>
      <c r="I384" s="36"/>
      <c r="J384" s="36"/>
      <c r="K384" s="3"/>
      <c r="L384" s="3"/>
      <c r="M384" s="39" t="str">
        <f t="shared" si="110"/>
        <v/>
      </c>
      <c r="N384" s="36"/>
      <c r="O384" s="36"/>
      <c r="P384" s="112"/>
      <c r="Q384" s="36"/>
      <c r="R384" s="291" t="str">
        <f t="shared" si="101"/>
        <v/>
      </c>
    </row>
    <row r="385" spans="1:18" x14ac:dyDescent="0.3">
      <c r="A385" s="44"/>
      <c r="B385" s="579"/>
      <c r="C385" s="36"/>
      <c r="D385" s="36" t="str">
        <f t="shared" si="108"/>
        <v/>
      </c>
      <c r="E385" s="37"/>
      <c r="F385" s="38"/>
      <c r="G385" s="38" t="str">
        <f t="shared" si="109"/>
        <v/>
      </c>
      <c r="H385" s="37"/>
      <c r="I385" s="36"/>
      <c r="J385" s="36"/>
      <c r="K385" s="3"/>
      <c r="L385" s="3"/>
      <c r="M385" s="39" t="str">
        <f t="shared" si="110"/>
        <v/>
      </c>
      <c r="N385" s="36"/>
      <c r="O385" s="36"/>
      <c r="P385" s="112"/>
      <c r="Q385" s="36"/>
      <c r="R385" s="291" t="str">
        <f t="shared" si="101"/>
        <v/>
      </c>
    </row>
    <row r="386" spans="1:18" x14ac:dyDescent="0.3">
      <c r="A386" s="44"/>
      <c r="B386" s="579"/>
      <c r="C386" s="36"/>
      <c r="D386" s="36" t="str">
        <f t="shared" si="108"/>
        <v/>
      </c>
      <c r="E386" s="37"/>
      <c r="F386" s="38"/>
      <c r="G386" s="38" t="str">
        <f t="shared" si="109"/>
        <v/>
      </c>
      <c r="H386" s="37"/>
      <c r="I386" s="36"/>
      <c r="J386" s="36"/>
      <c r="K386" s="3"/>
      <c r="L386" s="3"/>
      <c r="M386" s="39" t="str">
        <f t="shared" si="110"/>
        <v/>
      </c>
      <c r="N386" s="36"/>
      <c r="O386" s="36"/>
      <c r="P386" s="112"/>
      <c r="Q386" s="36"/>
      <c r="R386" s="291" t="str">
        <f t="shared" si="101"/>
        <v/>
      </c>
    </row>
    <row r="387" spans="1:18" x14ac:dyDescent="0.3">
      <c r="A387" s="44"/>
      <c r="B387" s="580"/>
      <c r="C387" s="36"/>
      <c r="D387" s="36" t="str">
        <f t="shared" si="108"/>
        <v/>
      </c>
      <c r="E387" s="37"/>
      <c r="F387" s="38"/>
      <c r="G387" s="38" t="str">
        <f t="shared" si="109"/>
        <v/>
      </c>
      <c r="H387" s="37"/>
      <c r="I387" s="36"/>
      <c r="J387" s="36"/>
      <c r="K387" s="3"/>
      <c r="L387" s="3"/>
      <c r="M387" s="39" t="str">
        <f t="shared" si="110"/>
        <v/>
      </c>
      <c r="N387" s="36"/>
      <c r="O387" s="36"/>
      <c r="P387" s="112"/>
      <c r="Q387" s="36"/>
      <c r="R387" s="291" t="str">
        <f t="shared" si="101"/>
        <v/>
      </c>
    </row>
    <row r="388" spans="1:18" ht="15" customHeight="1" x14ac:dyDescent="0.3">
      <c r="A388" s="44"/>
      <c r="B388" s="71" t="s">
        <v>12</v>
      </c>
      <c r="C388" s="3"/>
      <c r="D388" s="32">
        <f>SUM(D389:D398)</f>
        <v>0</v>
      </c>
      <c r="E388" s="33" t="e">
        <f>D388/C388</f>
        <v>#DIV/0!</v>
      </c>
      <c r="F388" s="72"/>
      <c r="G388" s="34">
        <f>SUM(G389:G398)</f>
        <v>0</v>
      </c>
      <c r="H388" s="33" t="e">
        <f>G388/F388</f>
        <v>#DIV/0!</v>
      </c>
      <c r="I388" s="32">
        <f ca="1">C388*$C$5</f>
        <v>0</v>
      </c>
      <c r="J388" s="32">
        <f>F388*$C$4</f>
        <v>0</v>
      </c>
      <c r="K388" s="32"/>
      <c r="L388" s="32"/>
      <c r="M388" s="35"/>
      <c r="N388" s="32">
        <f ca="1">(MAX(I388:J388))</f>
        <v>0</v>
      </c>
      <c r="O388" s="32">
        <f ca="1">ROUNDDOWN(N388/$P$2,0)</f>
        <v>0</v>
      </c>
      <c r="P388" s="34">
        <f>COUNTA(L389:L398)</f>
        <v>0</v>
      </c>
      <c r="Q388" s="3"/>
      <c r="R388" s="290" t="str">
        <f t="shared" si="101"/>
        <v/>
      </c>
    </row>
    <row r="389" spans="1:18" x14ac:dyDescent="0.3">
      <c r="A389" s="44"/>
      <c r="B389" s="578" t="s">
        <v>13</v>
      </c>
      <c r="C389" s="36"/>
      <c r="D389" s="36" t="str">
        <f t="shared" ref="D389:D398" si="111">IF(M389="","",$E$4/$M$680*M389)</f>
        <v/>
      </c>
      <c r="E389" s="37"/>
      <c r="F389" s="38"/>
      <c r="G389" s="38" t="str">
        <f t="shared" ref="G389:G398" si="112">IF(M389="","",$E$5/$M$680*M389)</f>
        <v/>
      </c>
      <c r="H389" s="37"/>
      <c r="I389" s="36"/>
      <c r="J389" s="36"/>
      <c r="K389" s="3"/>
      <c r="L389" s="3"/>
      <c r="M389" s="39" t="str">
        <f t="shared" ref="M389:M398" si="113">IF(ISBLANK(L389),"",IF($Q$388="y",0,AirflowAdj*42.654*EXP(-0.021*L389)))</f>
        <v/>
      </c>
      <c r="N389" s="36"/>
      <c r="O389" s="36"/>
      <c r="P389" s="112"/>
      <c r="Q389" s="36"/>
      <c r="R389" s="291" t="str">
        <f t="shared" si="101"/>
        <v/>
      </c>
    </row>
    <row r="390" spans="1:18" x14ac:dyDescent="0.3">
      <c r="A390" s="44"/>
      <c r="B390" s="579"/>
      <c r="C390" s="36"/>
      <c r="D390" s="36" t="str">
        <f t="shared" si="111"/>
        <v/>
      </c>
      <c r="E390" s="37"/>
      <c r="F390" s="38"/>
      <c r="G390" s="38" t="str">
        <f t="shared" si="112"/>
        <v/>
      </c>
      <c r="H390" s="37"/>
      <c r="I390" s="36"/>
      <c r="J390" s="36"/>
      <c r="K390" s="3"/>
      <c r="L390" s="3"/>
      <c r="M390" s="39" t="str">
        <f t="shared" si="113"/>
        <v/>
      </c>
      <c r="N390" s="36"/>
      <c r="O390" s="36"/>
      <c r="P390" s="112"/>
      <c r="Q390" s="36"/>
      <c r="R390" s="291" t="str">
        <f t="shared" si="101"/>
        <v/>
      </c>
    </row>
    <row r="391" spans="1:18" x14ac:dyDescent="0.3">
      <c r="A391" s="44"/>
      <c r="B391" s="579"/>
      <c r="C391" s="36"/>
      <c r="D391" s="36" t="str">
        <f t="shared" si="111"/>
        <v/>
      </c>
      <c r="E391" s="37"/>
      <c r="F391" s="38"/>
      <c r="G391" s="38" t="str">
        <f t="shared" si="112"/>
        <v/>
      </c>
      <c r="H391" s="37"/>
      <c r="I391" s="36"/>
      <c r="J391" s="36"/>
      <c r="K391" s="3"/>
      <c r="L391" s="3"/>
      <c r="M391" s="39" t="str">
        <f t="shared" si="113"/>
        <v/>
      </c>
      <c r="N391" s="36"/>
      <c r="O391" s="36"/>
      <c r="P391" s="112"/>
      <c r="Q391" s="36"/>
      <c r="R391" s="291" t="str">
        <f t="shared" si="101"/>
        <v/>
      </c>
    </row>
    <row r="392" spans="1:18" x14ac:dyDescent="0.3">
      <c r="A392" s="44"/>
      <c r="B392" s="579"/>
      <c r="C392" s="36"/>
      <c r="D392" s="36" t="str">
        <f t="shared" si="111"/>
        <v/>
      </c>
      <c r="E392" s="37"/>
      <c r="F392" s="38"/>
      <c r="G392" s="38" t="str">
        <f t="shared" si="112"/>
        <v/>
      </c>
      <c r="H392" s="37"/>
      <c r="I392" s="36"/>
      <c r="J392" s="36"/>
      <c r="K392" s="3"/>
      <c r="L392" s="3"/>
      <c r="M392" s="39" t="str">
        <f t="shared" si="113"/>
        <v/>
      </c>
      <c r="N392" s="36"/>
      <c r="O392" s="36"/>
      <c r="P392" s="112"/>
      <c r="Q392" s="36"/>
      <c r="R392" s="291" t="str">
        <f t="shared" si="101"/>
        <v/>
      </c>
    </row>
    <row r="393" spans="1:18" x14ac:dyDescent="0.3">
      <c r="A393" s="44"/>
      <c r="B393" s="579"/>
      <c r="C393" s="36"/>
      <c r="D393" s="36" t="str">
        <f t="shared" si="111"/>
        <v/>
      </c>
      <c r="E393" s="37"/>
      <c r="F393" s="38"/>
      <c r="G393" s="38" t="str">
        <f t="shared" si="112"/>
        <v/>
      </c>
      <c r="H393" s="37"/>
      <c r="I393" s="36"/>
      <c r="J393" s="36"/>
      <c r="K393" s="3"/>
      <c r="L393" s="3"/>
      <c r="M393" s="39" t="str">
        <f t="shared" si="113"/>
        <v/>
      </c>
      <c r="N393" s="36"/>
      <c r="O393" s="36"/>
      <c r="P393" s="112"/>
      <c r="Q393" s="36"/>
      <c r="R393" s="291" t="str">
        <f t="shared" si="101"/>
        <v/>
      </c>
    </row>
    <row r="394" spans="1:18" x14ac:dyDescent="0.3">
      <c r="A394" s="44"/>
      <c r="B394" s="579"/>
      <c r="C394" s="36"/>
      <c r="D394" s="36" t="str">
        <f t="shared" si="111"/>
        <v/>
      </c>
      <c r="E394" s="37"/>
      <c r="F394" s="38"/>
      <c r="G394" s="38" t="str">
        <f t="shared" si="112"/>
        <v/>
      </c>
      <c r="H394" s="37"/>
      <c r="I394" s="36"/>
      <c r="J394" s="36"/>
      <c r="K394" s="3"/>
      <c r="L394" s="3"/>
      <c r="M394" s="39" t="str">
        <f t="shared" si="113"/>
        <v/>
      </c>
      <c r="N394" s="36"/>
      <c r="O394" s="36"/>
      <c r="P394" s="112"/>
      <c r="Q394" s="36"/>
      <c r="R394" s="291" t="str">
        <f t="shared" si="101"/>
        <v/>
      </c>
    </row>
    <row r="395" spans="1:18" x14ac:dyDescent="0.3">
      <c r="A395" s="44"/>
      <c r="B395" s="579"/>
      <c r="C395" s="36"/>
      <c r="D395" s="36" t="str">
        <f t="shared" si="111"/>
        <v/>
      </c>
      <c r="E395" s="37"/>
      <c r="F395" s="38"/>
      <c r="G395" s="38" t="str">
        <f t="shared" si="112"/>
        <v/>
      </c>
      <c r="H395" s="37"/>
      <c r="I395" s="36"/>
      <c r="J395" s="36"/>
      <c r="K395" s="3"/>
      <c r="L395" s="3"/>
      <c r="M395" s="39" t="str">
        <f t="shared" si="113"/>
        <v/>
      </c>
      <c r="N395" s="36"/>
      <c r="O395" s="36"/>
      <c r="P395" s="112"/>
      <c r="Q395" s="36"/>
      <c r="R395" s="291" t="str">
        <f t="shared" si="101"/>
        <v/>
      </c>
    </row>
    <row r="396" spans="1:18" x14ac:dyDescent="0.3">
      <c r="A396" s="44"/>
      <c r="B396" s="579"/>
      <c r="C396" s="36"/>
      <c r="D396" s="36" t="str">
        <f t="shared" si="111"/>
        <v/>
      </c>
      <c r="E396" s="37"/>
      <c r="F396" s="38"/>
      <c r="G396" s="38" t="str">
        <f t="shared" si="112"/>
        <v/>
      </c>
      <c r="H396" s="37"/>
      <c r="I396" s="36"/>
      <c r="J396" s="36"/>
      <c r="K396" s="3"/>
      <c r="L396" s="3"/>
      <c r="M396" s="39" t="str">
        <f t="shared" si="113"/>
        <v/>
      </c>
      <c r="N396" s="36"/>
      <c r="O396" s="36"/>
      <c r="P396" s="112"/>
      <c r="Q396" s="36"/>
      <c r="R396" s="291" t="str">
        <f t="shared" si="101"/>
        <v/>
      </c>
    </row>
    <row r="397" spans="1:18" x14ac:dyDescent="0.3">
      <c r="A397" s="44"/>
      <c r="B397" s="579"/>
      <c r="C397" s="36"/>
      <c r="D397" s="36" t="str">
        <f t="shared" si="111"/>
        <v/>
      </c>
      <c r="E397" s="37"/>
      <c r="F397" s="38"/>
      <c r="G397" s="38" t="str">
        <f t="shared" si="112"/>
        <v/>
      </c>
      <c r="H397" s="37"/>
      <c r="I397" s="36"/>
      <c r="J397" s="36"/>
      <c r="K397" s="3"/>
      <c r="L397" s="3"/>
      <c r="M397" s="39" t="str">
        <f t="shared" si="113"/>
        <v/>
      </c>
      <c r="N397" s="36"/>
      <c r="O397" s="36"/>
      <c r="P397" s="112"/>
      <c r="Q397" s="36"/>
      <c r="R397" s="291" t="str">
        <f t="shared" si="101"/>
        <v/>
      </c>
    </row>
    <row r="398" spans="1:18" x14ac:dyDescent="0.3">
      <c r="A398" s="44"/>
      <c r="B398" s="580"/>
      <c r="C398" s="36"/>
      <c r="D398" s="36" t="str">
        <f t="shared" si="111"/>
        <v/>
      </c>
      <c r="E398" s="37"/>
      <c r="F398" s="38"/>
      <c r="G398" s="38" t="str">
        <f t="shared" si="112"/>
        <v/>
      </c>
      <c r="H398" s="37"/>
      <c r="I398" s="36"/>
      <c r="J398" s="36"/>
      <c r="K398" s="3"/>
      <c r="L398" s="3"/>
      <c r="M398" s="39" t="str">
        <f t="shared" si="113"/>
        <v/>
      </c>
      <c r="N398" s="36"/>
      <c r="O398" s="36"/>
      <c r="P398" s="112"/>
      <c r="Q398" s="36"/>
      <c r="R398" s="291" t="str">
        <f t="shared" si="101"/>
        <v/>
      </c>
    </row>
    <row r="399" spans="1:18" ht="15" customHeight="1" x14ac:dyDescent="0.3">
      <c r="A399" s="44"/>
      <c r="B399" s="71" t="s">
        <v>12</v>
      </c>
      <c r="C399" s="3"/>
      <c r="D399" s="32">
        <f>SUM(D400:D409)</f>
        <v>0</v>
      </c>
      <c r="E399" s="33" t="e">
        <f>D399/C399</f>
        <v>#DIV/0!</v>
      </c>
      <c r="F399" s="72"/>
      <c r="G399" s="34">
        <f>SUM(G400:G409)</f>
        <v>0</v>
      </c>
      <c r="H399" s="33" t="e">
        <f>G399/F399</f>
        <v>#DIV/0!</v>
      </c>
      <c r="I399" s="32">
        <f ca="1">C399*$C$5</f>
        <v>0</v>
      </c>
      <c r="J399" s="32">
        <f>F399*$C$4</f>
        <v>0</v>
      </c>
      <c r="K399" s="32"/>
      <c r="L399" s="32"/>
      <c r="M399" s="35"/>
      <c r="N399" s="32">
        <f ca="1">(MAX(I399:J399))</f>
        <v>0</v>
      </c>
      <c r="O399" s="32">
        <f ca="1">ROUNDDOWN(N399/$P$2,0)</f>
        <v>0</v>
      </c>
      <c r="P399" s="34">
        <f>COUNTA(L400:L409)</f>
        <v>0</v>
      </c>
      <c r="Q399" s="3"/>
      <c r="R399" s="290" t="str">
        <f t="shared" si="101"/>
        <v/>
      </c>
    </row>
    <row r="400" spans="1:18" x14ac:dyDescent="0.3">
      <c r="A400" s="44"/>
      <c r="B400" s="578" t="s">
        <v>13</v>
      </c>
      <c r="C400" s="36"/>
      <c r="D400" s="36" t="str">
        <f t="shared" ref="D400:D409" si="114">IF(M400="","",$E$4/$M$680*M400)</f>
        <v/>
      </c>
      <c r="E400" s="37"/>
      <c r="F400" s="38"/>
      <c r="G400" s="38" t="str">
        <f t="shared" ref="G400:G409" si="115">IF(M400="","",$E$5/$M$680*M400)</f>
        <v/>
      </c>
      <c r="H400" s="37"/>
      <c r="I400" s="36"/>
      <c r="J400" s="36"/>
      <c r="K400" s="3"/>
      <c r="L400" s="3"/>
      <c r="M400" s="39" t="str">
        <f t="shared" ref="M400:M409" si="116">IF(ISBLANK(L400),"",IF($Q$399="y",0,AirflowAdj*42.654*EXP(-0.021*L400)))</f>
        <v/>
      </c>
      <c r="N400" s="36"/>
      <c r="O400" s="36"/>
      <c r="P400" s="112"/>
      <c r="Q400" s="36"/>
      <c r="R400" s="291" t="str">
        <f t="shared" si="101"/>
        <v/>
      </c>
    </row>
    <row r="401" spans="1:18" x14ac:dyDescent="0.3">
      <c r="A401" s="44"/>
      <c r="B401" s="579"/>
      <c r="C401" s="36"/>
      <c r="D401" s="36" t="str">
        <f t="shared" si="114"/>
        <v/>
      </c>
      <c r="E401" s="37"/>
      <c r="F401" s="38"/>
      <c r="G401" s="38" t="str">
        <f t="shared" si="115"/>
        <v/>
      </c>
      <c r="H401" s="37"/>
      <c r="I401" s="36"/>
      <c r="J401" s="36"/>
      <c r="K401" s="3"/>
      <c r="L401" s="3"/>
      <c r="M401" s="39" t="str">
        <f t="shared" si="116"/>
        <v/>
      </c>
      <c r="N401" s="36"/>
      <c r="O401" s="36"/>
      <c r="P401" s="112"/>
      <c r="Q401" s="36"/>
      <c r="R401" s="291" t="str">
        <f t="shared" si="101"/>
        <v/>
      </c>
    </row>
    <row r="402" spans="1:18" ht="15" customHeight="1" x14ac:dyDescent="0.3">
      <c r="A402" s="44"/>
      <c r="B402" s="579"/>
      <c r="C402" s="36"/>
      <c r="D402" s="36" t="str">
        <f t="shared" si="114"/>
        <v/>
      </c>
      <c r="E402" s="37"/>
      <c r="F402" s="38"/>
      <c r="G402" s="38" t="str">
        <f t="shared" si="115"/>
        <v/>
      </c>
      <c r="H402" s="37"/>
      <c r="I402" s="36"/>
      <c r="J402" s="36"/>
      <c r="K402" s="3"/>
      <c r="L402" s="3"/>
      <c r="M402" s="39" t="str">
        <f t="shared" si="116"/>
        <v/>
      </c>
      <c r="N402" s="36"/>
      <c r="O402" s="36"/>
      <c r="P402" s="112"/>
      <c r="Q402" s="36"/>
      <c r="R402" s="291" t="str">
        <f t="shared" si="101"/>
        <v/>
      </c>
    </row>
    <row r="403" spans="1:18" ht="15" customHeight="1" x14ac:dyDescent="0.3">
      <c r="A403" s="44"/>
      <c r="B403" s="579"/>
      <c r="C403" s="36"/>
      <c r="D403" s="36" t="str">
        <f t="shared" si="114"/>
        <v/>
      </c>
      <c r="E403" s="37"/>
      <c r="F403" s="38"/>
      <c r="G403" s="38" t="str">
        <f t="shared" si="115"/>
        <v/>
      </c>
      <c r="H403" s="37"/>
      <c r="I403" s="36"/>
      <c r="J403" s="36"/>
      <c r="K403" s="3"/>
      <c r="L403" s="3"/>
      <c r="M403" s="39" t="str">
        <f t="shared" si="116"/>
        <v/>
      </c>
      <c r="N403" s="36"/>
      <c r="O403" s="36"/>
      <c r="P403" s="112"/>
      <c r="Q403" s="36"/>
      <c r="R403" s="291" t="str">
        <f t="shared" si="101"/>
        <v/>
      </c>
    </row>
    <row r="404" spans="1:18" ht="15" customHeight="1" x14ac:dyDescent="0.3">
      <c r="A404" s="44"/>
      <c r="B404" s="579"/>
      <c r="C404" s="36"/>
      <c r="D404" s="36" t="str">
        <f t="shared" si="114"/>
        <v/>
      </c>
      <c r="E404" s="37"/>
      <c r="F404" s="38"/>
      <c r="G404" s="38" t="str">
        <f t="shared" si="115"/>
        <v/>
      </c>
      <c r="H404" s="37"/>
      <c r="I404" s="36"/>
      <c r="J404" s="36"/>
      <c r="K404" s="3"/>
      <c r="L404" s="3"/>
      <c r="M404" s="39" t="str">
        <f t="shared" si="116"/>
        <v/>
      </c>
      <c r="N404" s="36"/>
      <c r="O404" s="36"/>
      <c r="P404" s="112"/>
      <c r="Q404" s="36"/>
      <c r="R404" s="291" t="str">
        <f t="shared" si="101"/>
        <v/>
      </c>
    </row>
    <row r="405" spans="1:18" ht="15" customHeight="1" x14ac:dyDescent="0.3">
      <c r="A405" s="44"/>
      <c r="B405" s="579"/>
      <c r="C405" s="36"/>
      <c r="D405" s="36" t="str">
        <f t="shared" si="114"/>
        <v/>
      </c>
      <c r="E405" s="37"/>
      <c r="F405" s="38"/>
      <c r="G405" s="38" t="str">
        <f t="shared" si="115"/>
        <v/>
      </c>
      <c r="H405" s="37"/>
      <c r="I405" s="36"/>
      <c r="J405" s="36"/>
      <c r="K405" s="3"/>
      <c r="L405" s="3"/>
      <c r="M405" s="39" t="str">
        <f t="shared" si="116"/>
        <v/>
      </c>
      <c r="N405" s="36"/>
      <c r="O405" s="36"/>
      <c r="P405" s="112"/>
      <c r="Q405" s="36"/>
      <c r="R405" s="291" t="str">
        <f t="shared" si="101"/>
        <v/>
      </c>
    </row>
    <row r="406" spans="1:18" ht="15" customHeight="1" x14ac:dyDescent="0.3">
      <c r="A406" s="44"/>
      <c r="B406" s="579"/>
      <c r="C406" s="36"/>
      <c r="D406" s="36" t="str">
        <f t="shared" si="114"/>
        <v/>
      </c>
      <c r="E406" s="37"/>
      <c r="F406" s="38"/>
      <c r="G406" s="38" t="str">
        <f t="shared" si="115"/>
        <v/>
      </c>
      <c r="H406" s="37"/>
      <c r="I406" s="36"/>
      <c r="J406" s="36"/>
      <c r="K406" s="3"/>
      <c r="L406" s="3"/>
      <c r="M406" s="39" t="str">
        <f t="shared" si="116"/>
        <v/>
      </c>
      <c r="N406" s="36"/>
      <c r="O406" s="36"/>
      <c r="P406" s="112"/>
      <c r="Q406" s="36"/>
      <c r="R406" s="291" t="str">
        <f t="shared" si="101"/>
        <v/>
      </c>
    </row>
    <row r="407" spans="1:18" ht="15" customHeight="1" x14ac:dyDescent="0.3">
      <c r="A407" s="44"/>
      <c r="B407" s="579"/>
      <c r="C407" s="36"/>
      <c r="D407" s="36" t="str">
        <f t="shared" si="114"/>
        <v/>
      </c>
      <c r="E407" s="37"/>
      <c r="F407" s="38"/>
      <c r="G407" s="38" t="str">
        <f t="shared" si="115"/>
        <v/>
      </c>
      <c r="H407" s="37"/>
      <c r="I407" s="36"/>
      <c r="J407" s="36"/>
      <c r="K407" s="3"/>
      <c r="L407" s="3"/>
      <c r="M407" s="39" t="str">
        <f t="shared" si="116"/>
        <v/>
      </c>
      <c r="N407" s="36"/>
      <c r="O407" s="36"/>
      <c r="P407" s="112"/>
      <c r="Q407" s="36"/>
      <c r="R407" s="291" t="str">
        <f t="shared" si="101"/>
        <v/>
      </c>
    </row>
    <row r="408" spans="1:18" ht="15" customHeight="1" x14ac:dyDescent="0.3">
      <c r="A408" s="44"/>
      <c r="B408" s="579"/>
      <c r="C408" s="36"/>
      <c r="D408" s="36" t="str">
        <f t="shared" si="114"/>
        <v/>
      </c>
      <c r="E408" s="37"/>
      <c r="F408" s="38"/>
      <c r="G408" s="38" t="str">
        <f t="shared" si="115"/>
        <v/>
      </c>
      <c r="H408" s="37"/>
      <c r="I408" s="36"/>
      <c r="J408" s="36"/>
      <c r="K408" s="3"/>
      <c r="L408" s="3"/>
      <c r="M408" s="39" t="str">
        <f t="shared" si="116"/>
        <v/>
      </c>
      <c r="N408" s="36"/>
      <c r="O408" s="36"/>
      <c r="P408" s="112"/>
      <c r="Q408" s="36"/>
      <c r="R408" s="291" t="str">
        <f t="shared" si="101"/>
        <v/>
      </c>
    </row>
    <row r="409" spans="1:18" ht="15" customHeight="1" x14ac:dyDescent="0.3">
      <c r="A409" s="44"/>
      <c r="B409" s="580"/>
      <c r="C409" s="36"/>
      <c r="D409" s="36" t="str">
        <f t="shared" si="114"/>
        <v/>
      </c>
      <c r="E409" s="37"/>
      <c r="F409" s="38"/>
      <c r="G409" s="38" t="str">
        <f t="shared" si="115"/>
        <v/>
      </c>
      <c r="H409" s="37"/>
      <c r="I409" s="36"/>
      <c r="J409" s="36"/>
      <c r="K409" s="3"/>
      <c r="L409" s="3"/>
      <c r="M409" s="39" t="str">
        <f t="shared" si="116"/>
        <v/>
      </c>
      <c r="N409" s="36"/>
      <c r="O409" s="36"/>
      <c r="P409" s="112"/>
      <c r="Q409" s="36"/>
      <c r="R409" s="291" t="str">
        <f t="shared" si="101"/>
        <v/>
      </c>
    </row>
    <row r="410" spans="1:18" ht="15" customHeight="1" x14ac:dyDescent="0.3">
      <c r="A410" s="44"/>
      <c r="B410" s="71" t="s">
        <v>12</v>
      </c>
      <c r="C410" s="3"/>
      <c r="D410" s="32">
        <f>SUM(D411:D420)</f>
        <v>0</v>
      </c>
      <c r="E410" s="33" t="e">
        <f>D410/C410</f>
        <v>#DIV/0!</v>
      </c>
      <c r="F410" s="109"/>
      <c r="G410" s="34">
        <f>SUM(G411:G420)</f>
        <v>0</v>
      </c>
      <c r="H410" s="33" t="e">
        <f>G410/F410</f>
        <v>#DIV/0!</v>
      </c>
      <c r="I410" s="32">
        <f ca="1">C410*$C$5</f>
        <v>0</v>
      </c>
      <c r="J410" s="32">
        <f>F410*$C$4</f>
        <v>0</v>
      </c>
      <c r="K410" s="32"/>
      <c r="L410" s="32"/>
      <c r="M410" s="35"/>
      <c r="N410" s="32">
        <f ca="1">(MAX(I410:J410))</f>
        <v>0</v>
      </c>
      <c r="O410" s="32">
        <f ca="1">ROUNDDOWN(N410/$P$2,0)</f>
        <v>0</v>
      </c>
      <c r="P410" s="34">
        <f>COUNTA(L411:L420)</f>
        <v>0</v>
      </c>
      <c r="Q410" s="3"/>
      <c r="R410" s="290" t="str">
        <f t="shared" si="101"/>
        <v/>
      </c>
    </row>
    <row r="411" spans="1:18" x14ac:dyDescent="0.3">
      <c r="A411" s="44"/>
      <c r="B411" s="578" t="s">
        <v>13</v>
      </c>
      <c r="C411" s="36"/>
      <c r="D411" s="36" t="str">
        <f t="shared" ref="D411:D420" si="117">IF(M411="","",$E$4/$M$680*M411)</f>
        <v/>
      </c>
      <c r="E411" s="37"/>
      <c r="F411" s="38"/>
      <c r="G411" s="38" t="str">
        <f t="shared" ref="G411:G420" si="118">IF(M411="","",$E$5/$M$680*M411)</f>
        <v/>
      </c>
      <c r="H411" s="37"/>
      <c r="I411" s="36"/>
      <c r="J411" s="36"/>
      <c r="K411" s="3"/>
      <c r="L411" s="3"/>
      <c r="M411" s="39" t="str">
        <f t="shared" ref="M411:M420" si="119">IF(ISBLANK(L411),"",IF($Q$410="y",0,AirflowAdj*42.654*EXP(-0.021*L411)))</f>
        <v/>
      </c>
      <c r="N411" s="36"/>
      <c r="O411" s="36"/>
      <c r="P411" s="112"/>
      <c r="Q411" s="36"/>
      <c r="R411" s="291" t="str">
        <f t="shared" si="101"/>
        <v/>
      </c>
    </row>
    <row r="412" spans="1:18" x14ac:dyDescent="0.3">
      <c r="A412" s="44"/>
      <c r="B412" s="579"/>
      <c r="C412" s="36"/>
      <c r="D412" s="36" t="str">
        <f t="shared" si="117"/>
        <v/>
      </c>
      <c r="E412" s="37"/>
      <c r="F412" s="38"/>
      <c r="G412" s="38" t="str">
        <f t="shared" si="118"/>
        <v/>
      </c>
      <c r="H412" s="37"/>
      <c r="I412" s="36"/>
      <c r="J412" s="36"/>
      <c r="K412" s="3"/>
      <c r="L412" s="3"/>
      <c r="M412" s="39" t="str">
        <f t="shared" si="119"/>
        <v/>
      </c>
      <c r="N412" s="36"/>
      <c r="O412" s="36"/>
      <c r="P412" s="112"/>
      <c r="Q412" s="36"/>
      <c r="R412" s="291" t="str">
        <f t="shared" si="101"/>
        <v/>
      </c>
    </row>
    <row r="413" spans="1:18" x14ac:dyDescent="0.3">
      <c r="A413" s="44"/>
      <c r="B413" s="579"/>
      <c r="C413" s="36"/>
      <c r="D413" s="36" t="str">
        <f t="shared" si="117"/>
        <v/>
      </c>
      <c r="E413" s="37"/>
      <c r="F413" s="38"/>
      <c r="G413" s="38" t="str">
        <f t="shared" si="118"/>
        <v/>
      </c>
      <c r="H413" s="37"/>
      <c r="I413" s="36"/>
      <c r="J413" s="36"/>
      <c r="K413" s="3"/>
      <c r="L413" s="3"/>
      <c r="M413" s="39" t="str">
        <f t="shared" si="119"/>
        <v/>
      </c>
      <c r="N413" s="36"/>
      <c r="O413" s="36"/>
      <c r="P413" s="112"/>
      <c r="Q413" s="36"/>
      <c r="R413" s="291" t="str">
        <f t="shared" si="101"/>
        <v/>
      </c>
    </row>
    <row r="414" spans="1:18" x14ac:dyDescent="0.3">
      <c r="A414" s="44"/>
      <c r="B414" s="579"/>
      <c r="C414" s="36"/>
      <c r="D414" s="36" t="str">
        <f t="shared" si="117"/>
        <v/>
      </c>
      <c r="E414" s="37"/>
      <c r="F414" s="38"/>
      <c r="G414" s="38" t="str">
        <f t="shared" si="118"/>
        <v/>
      </c>
      <c r="H414" s="37"/>
      <c r="I414" s="36"/>
      <c r="J414" s="36"/>
      <c r="K414" s="3"/>
      <c r="L414" s="3"/>
      <c r="M414" s="39" t="str">
        <f t="shared" si="119"/>
        <v/>
      </c>
      <c r="N414" s="36"/>
      <c r="O414" s="36"/>
      <c r="P414" s="112"/>
      <c r="Q414" s="36"/>
      <c r="R414" s="291" t="str">
        <f t="shared" si="101"/>
        <v/>
      </c>
    </row>
    <row r="415" spans="1:18" x14ac:dyDescent="0.3">
      <c r="A415" s="44"/>
      <c r="B415" s="579"/>
      <c r="C415" s="36"/>
      <c r="D415" s="36" t="str">
        <f t="shared" si="117"/>
        <v/>
      </c>
      <c r="E415" s="37"/>
      <c r="F415" s="38"/>
      <c r="G415" s="38" t="str">
        <f t="shared" si="118"/>
        <v/>
      </c>
      <c r="H415" s="37"/>
      <c r="I415" s="36"/>
      <c r="J415" s="36"/>
      <c r="K415" s="3"/>
      <c r="L415" s="3"/>
      <c r="M415" s="39" t="str">
        <f t="shared" si="119"/>
        <v/>
      </c>
      <c r="N415" s="36"/>
      <c r="O415" s="36"/>
      <c r="P415" s="112"/>
      <c r="Q415" s="36"/>
      <c r="R415" s="291" t="str">
        <f t="shared" si="101"/>
        <v/>
      </c>
    </row>
    <row r="416" spans="1:18" x14ac:dyDescent="0.3">
      <c r="A416" s="44"/>
      <c r="B416" s="579"/>
      <c r="C416" s="36"/>
      <c r="D416" s="36" t="str">
        <f t="shared" si="117"/>
        <v/>
      </c>
      <c r="E416" s="37"/>
      <c r="F416" s="38"/>
      <c r="G416" s="38" t="str">
        <f t="shared" si="118"/>
        <v/>
      </c>
      <c r="H416" s="37"/>
      <c r="I416" s="36"/>
      <c r="J416" s="36"/>
      <c r="K416" s="3"/>
      <c r="L416" s="3"/>
      <c r="M416" s="39" t="str">
        <f t="shared" si="119"/>
        <v/>
      </c>
      <c r="N416" s="36"/>
      <c r="O416" s="36"/>
      <c r="P416" s="112"/>
      <c r="Q416" s="36"/>
      <c r="R416" s="291" t="str">
        <f t="shared" si="101"/>
        <v/>
      </c>
    </row>
    <row r="417" spans="1:18" x14ac:dyDescent="0.3">
      <c r="A417" s="44"/>
      <c r="B417" s="579"/>
      <c r="C417" s="36"/>
      <c r="D417" s="36" t="str">
        <f t="shared" si="117"/>
        <v/>
      </c>
      <c r="E417" s="37"/>
      <c r="F417" s="38"/>
      <c r="G417" s="38" t="str">
        <f t="shared" si="118"/>
        <v/>
      </c>
      <c r="H417" s="37"/>
      <c r="I417" s="36"/>
      <c r="J417" s="36"/>
      <c r="K417" s="3"/>
      <c r="L417" s="3"/>
      <c r="M417" s="39" t="str">
        <f t="shared" si="119"/>
        <v/>
      </c>
      <c r="N417" s="36"/>
      <c r="O417" s="36"/>
      <c r="P417" s="112"/>
      <c r="Q417" s="36"/>
      <c r="R417" s="291" t="str">
        <f t="shared" ref="R417:R480" si="120">IF(K417=1,$C$683,IF(K417=2,$C$684,IF(K417=3,$C$685,IF(K417=4,$C$686,IF(K417=5,$C$687,IF(K417=6,$C$688,IF(K417=7,$C$689,IF(K417=8,$C$690,IF(K417=0,"","")))))))))</f>
        <v/>
      </c>
    </row>
    <row r="418" spans="1:18" x14ac:dyDescent="0.3">
      <c r="A418" s="44"/>
      <c r="B418" s="579"/>
      <c r="C418" s="36"/>
      <c r="D418" s="36" t="str">
        <f t="shared" si="117"/>
        <v/>
      </c>
      <c r="E418" s="37"/>
      <c r="F418" s="38"/>
      <c r="G418" s="38" t="str">
        <f t="shared" si="118"/>
        <v/>
      </c>
      <c r="H418" s="37"/>
      <c r="I418" s="36"/>
      <c r="J418" s="36"/>
      <c r="K418" s="3"/>
      <c r="L418" s="3"/>
      <c r="M418" s="39" t="str">
        <f t="shared" si="119"/>
        <v/>
      </c>
      <c r="N418" s="36"/>
      <c r="O418" s="36"/>
      <c r="P418" s="112"/>
      <c r="Q418" s="36"/>
      <c r="R418" s="291" t="str">
        <f t="shared" si="120"/>
        <v/>
      </c>
    </row>
    <row r="419" spans="1:18" x14ac:dyDescent="0.3">
      <c r="A419" s="44"/>
      <c r="B419" s="579"/>
      <c r="C419" s="36"/>
      <c r="D419" s="36" t="str">
        <f t="shared" si="117"/>
        <v/>
      </c>
      <c r="E419" s="37"/>
      <c r="F419" s="38"/>
      <c r="G419" s="38" t="str">
        <f t="shared" si="118"/>
        <v/>
      </c>
      <c r="H419" s="37"/>
      <c r="I419" s="36"/>
      <c r="J419" s="36"/>
      <c r="K419" s="3"/>
      <c r="L419" s="3"/>
      <c r="M419" s="39" t="str">
        <f t="shared" si="119"/>
        <v/>
      </c>
      <c r="N419" s="36"/>
      <c r="O419" s="36"/>
      <c r="P419" s="112"/>
      <c r="Q419" s="36"/>
      <c r="R419" s="291" t="str">
        <f t="shared" si="120"/>
        <v/>
      </c>
    </row>
    <row r="420" spans="1:18" x14ac:dyDescent="0.3">
      <c r="A420" s="44"/>
      <c r="B420" s="580"/>
      <c r="C420" s="36"/>
      <c r="D420" s="36" t="str">
        <f t="shared" si="117"/>
        <v/>
      </c>
      <c r="E420" s="37"/>
      <c r="F420" s="38"/>
      <c r="G420" s="38" t="str">
        <f t="shared" si="118"/>
        <v/>
      </c>
      <c r="H420" s="37"/>
      <c r="I420" s="36"/>
      <c r="J420" s="36"/>
      <c r="K420" s="3"/>
      <c r="L420" s="3"/>
      <c r="M420" s="39" t="str">
        <f t="shared" si="119"/>
        <v/>
      </c>
      <c r="N420" s="36"/>
      <c r="O420" s="36"/>
      <c r="P420" s="112"/>
      <c r="Q420" s="36"/>
      <c r="R420" s="291" t="str">
        <f t="shared" si="120"/>
        <v/>
      </c>
    </row>
    <row r="421" spans="1:18" ht="15" customHeight="1" x14ac:dyDescent="0.3">
      <c r="A421" s="44"/>
      <c r="B421" s="71" t="s">
        <v>12</v>
      </c>
      <c r="C421" s="3"/>
      <c r="D421" s="32">
        <f>SUM(D422:D431)</f>
        <v>0</v>
      </c>
      <c r="E421" s="33" t="e">
        <f>D421/C421</f>
        <v>#DIV/0!</v>
      </c>
      <c r="F421" s="72"/>
      <c r="G421" s="34">
        <f>SUM(G422:G431)</f>
        <v>0</v>
      </c>
      <c r="H421" s="33" t="e">
        <f>G421/F421</f>
        <v>#DIV/0!</v>
      </c>
      <c r="I421" s="32">
        <f ca="1">C421*$C$5</f>
        <v>0</v>
      </c>
      <c r="J421" s="32">
        <f>F421*$C$4</f>
        <v>0</v>
      </c>
      <c r="K421" s="32"/>
      <c r="L421" s="32"/>
      <c r="M421" s="35"/>
      <c r="N421" s="32">
        <f ca="1">(MAX(I421:J421))</f>
        <v>0</v>
      </c>
      <c r="O421" s="32">
        <f ca="1">ROUNDDOWN(N421/$P$2,0)</f>
        <v>0</v>
      </c>
      <c r="P421" s="34">
        <f>COUNTA(L422:L431)</f>
        <v>0</v>
      </c>
      <c r="Q421" s="3"/>
      <c r="R421" s="290" t="str">
        <f t="shared" si="120"/>
        <v/>
      </c>
    </row>
    <row r="422" spans="1:18" x14ac:dyDescent="0.3">
      <c r="A422" s="44"/>
      <c r="B422" s="578" t="s">
        <v>13</v>
      </c>
      <c r="C422" s="36"/>
      <c r="D422" s="36" t="str">
        <f t="shared" ref="D422:D431" si="121">IF(M422="","",$E$4/$M$680*M422)</f>
        <v/>
      </c>
      <c r="E422" s="37"/>
      <c r="F422" s="38"/>
      <c r="G422" s="38" t="str">
        <f t="shared" ref="G422:G431" si="122">IF(M422="","",$E$5/$M$680*M422)</f>
        <v/>
      </c>
      <c r="H422" s="37"/>
      <c r="I422" s="36"/>
      <c r="J422" s="36"/>
      <c r="K422" s="3"/>
      <c r="L422" s="3"/>
      <c r="M422" s="39" t="str">
        <f t="shared" ref="M422:M431" si="123">IF(ISBLANK(L422),"",IF($Q$421="y",0,AirflowAdj*42.654*EXP(-0.021*L422)))</f>
        <v/>
      </c>
      <c r="N422" s="36"/>
      <c r="O422" s="36"/>
      <c r="P422" s="112"/>
      <c r="Q422" s="36"/>
      <c r="R422" s="291" t="str">
        <f t="shared" si="120"/>
        <v/>
      </c>
    </row>
    <row r="423" spans="1:18" x14ac:dyDescent="0.3">
      <c r="A423" s="44"/>
      <c r="B423" s="579"/>
      <c r="C423" s="36"/>
      <c r="D423" s="36" t="str">
        <f t="shared" si="121"/>
        <v/>
      </c>
      <c r="E423" s="37"/>
      <c r="F423" s="38"/>
      <c r="G423" s="38" t="str">
        <f t="shared" si="122"/>
        <v/>
      </c>
      <c r="H423" s="37"/>
      <c r="I423" s="36"/>
      <c r="J423" s="36"/>
      <c r="K423" s="3"/>
      <c r="L423" s="3"/>
      <c r="M423" s="39" t="str">
        <f t="shared" si="123"/>
        <v/>
      </c>
      <c r="N423" s="36"/>
      <c r="O423" s="36"/>
      <c r="P423" s="112"/>
      <c r="Q423" s="36"/>
      <c r="R423" s="291" t="str">
        <f t="shared" si="120"/>
        <v/>
      </c>
    </row>
    <row r="424" spans="1:18" x14ac:dyDescent="0.3">
      <c r="A424" s="44"/>
      <c r="B424" s="579"/>
      <c r="C424" s="36"/>
      <c r="D424" s="36" t="str">
        <f t="shared" si="121"/>
        <v/>
      </c>
      <c r="E424" s="37"/>
      <c r="F424" s="38"/>
      <c r="G424" s="38" t="str">
        <f t="shared" si="122"/>
        <v/>
      </c>
      <c r="H424" s="37"/>
      <c r="I424" s="36"/>
      <c r="J424" s="36"/>
      <c r="K424" s="3"/>
      <c r="L424" s="3"/>
      <c r="M424" s="39" t="str">
        <f t="shared" si="123"/>
        <v/>
      </c>
      <c r="N424" s="36"/>
      <c r="O424" s="36"/>
      <c r="P424" s="112"/>
      <c r="Q424" s="36"/>
      <c r="R424" s="291" t="str">
        <f t="shared" si="120"/>
        <v/>
      </c>
    </row>
    <row r="425" spans="1:18" x14ac:dyDescent="0.3">
      <c r="A425" s="44"/>
      <c r="B425" s="579"/>
      <c r="C425" s="36"/>
      <c r="D425" s="36" t="str">
        <f t="shared" si="121"/>
        <v/>
      </c>
      <c r="E425" s="37"/>
      <c r="F425" s="38"/>
      <c r="G425" s="38" t="str">
        <f t="shared" si="122"/>
        <v/>
      </c>
      <c r="H425" s="37"/>
      <c r="I425" s="36"/>
      <c r="J425" s="36"/>
      <c r="K425" s="3"/>
      <c r="L425" s="3"/>
      <c r="M425" s="39" t="str">
        <f t="shared" si="123"/>
        <v/>
      </c>
      <c r="N425" s="36"/>
      <c r="O425" s="36"/>
      <c r="P425" s="112"/>
      <c r="Q425" s="36"/>
      <c r="R425" s="291" t="str">
        <f t="shared" si="120"/>
        <v/>
      </c>
    </row>
    <row r="426" spans="1:18" x14ac:dyDescent="0.3">
      <c r="A426" s="44"/>
      <c r="B426" s="579"/>
      <c r="C426" s="36"/>
      <c r="D426" s="36" t="str">
        <f t="shared" si="121"/>
        <v/>
      </c>
      <c r="E426" s="37"/>
      <c r="F426" s="38"/>
      <c r="G426" s="38" t="str">
        <f t="shared" si="122"/>
        <v/>
      </c>
      <c r="H426" s="37"/>
      <c r="I426" s="36"/>
      <c r="J426" s="36"/>
      <c r="K426" s="3"/>
      <c r="L426" s="3"/>
      <c r="M426" s="39" t="str">
        <f t="shared" si="123"/>
        <v/>
      </c>
      <c r="N426" s="36"/>
      <c r="O426" s="36"/>
      <c r="P426" s="112"/>
      <c r="Q426" s="36"/>
      <c r="R426" s="291" t="str">
        <f t="shared" si="120"/>
        <v/>
      </c>
    </row>
    <row r="427" spans="1:18" x14ac:dyDescent="0.3">
      <c r="A427" s="44"/>
      <c r="B427" s="579"/>
      <c r="C427" s="36"/>
      <c r="D427" s="36" t="str">
        <f t="shared" si="121"/>
        <v/>
      </c>
      <c r="E427" s="37"/>
      <c r="F427" s="38"/>
      <c r="G427" s="38" t="str">
        <f t="shared" si="122"/>
        <v/>
      </c>
      <c r="H427" s="37"/>
      <c r="I427" s="36"/>
      <c r="J427" s="36"/>
      <c r="K427" s="3"/>
      <c r="L427" s="3"/>
      <c r="M427" s="39" t="str">
        <f t="shared" si="123"/>
        <v/>
      </c>
      <c r="N427" s="36"/>
      <c r="O427" s="36"/>
      <c r="P427" s="112"/>
      <c r="Q427" s="36"/>
      <c r="R427" s="291" t="str">
        <f t="shared" si="120"/>
        <v/>
      </c>
    </row>
    <row r="428" spans="1:18" x14ac:dyDescent="0.3">
      <c r="A428" s="44"/>
      <c r="B428" s="579"/>
      <c r="C428" s="36"/>
      <c r="D428" s="36" t="str">
        <f t="shared" si="121"/>
        <v/>
      </c>
      <c r="E428" s="37"/>
      <c r="F428" s="38"/>
      <c r="G428" s="38" t="str">
        <f t="shared" si="122"/>
        <v/>
      </c>
      <c r="H428" s="37"/>
      <c r="I428" s="36"/>
      <c r="J428" s="36"/>
      <c r="K428" s="3"/>
      <c r="L428" s="3"/>
      <c r="M428" s="39" t="str">
        <f t="shared" si="123"/>
        <v/>
      </c>
      <c r="N428" s="36"/>
      <c r="O428" s="36"/>
      <c r="P428" s="112"/>
      <c r="Q428" s="36"/>
      <c r="R428" s="291" t="str">
        <f t="shared" si="120"/>
        <v/>
      </c>
    </row>
    <row r="429" spans="1:18" x14ac:dyDescent="0.3">
      <c r="A429" s="44"/>
      <c r="B429" s="579"/>
      <c r="C429" s="36"/>
      <c r="D429" s="36" t="str">
        <f t="shared" si="121"/>
        <v/>
      </c>
      <c r="E429" s="37"/>
      <c r="F429" s="38"/>
      <c r="G429" s="38" t="str">
        <f t="shared" si="122"/>
        <v/>
      </c>
      <c r="H429" s="37"/>
      <c r="I429" s="36"/>
      <c r="J429" s="36"/>
      <c r="K429" s="3"/>
      <c r="L429" s="3"/>
      <c r="M429" s="39" t="str">
        <f t="shared" si="123"/>
        <v/>
      </c>
      <c r="N429" s="36"/>
      <c r="O429" s="36"/>
      <c r="P429" s="112"/>
      <c r="Q429" s="36"/>
      <c r="R429" s="291" t="str">
        <f t="shared" si="120"/>
        <v/>
      </c>
    </row>
    <row r="430" spans="1:18" x14ac:dyDescent="0.3">
      <c r="A430" s="44"/>
      <c r="B430" s="579"/>
      <c r="C430" s="36"/>
      <c r="D430" s="36" t="str">
        <f t="shared" si="121"/>
        <v/>
      </c>
      <c r="E430" s="37"/>
      <c r="F430" s="38"/>
      <c r="G430" s="38" t="str">
        <f t="shared" si="122"/>
        <v/>
      </c>
      <c r="H430" s="37"/>
      <c r="I430" s="36"/>
      <c r="J430" s="36"/>
      <c r="K430" s="3"/>
      <c r="L430" s="3"/>
      <c r="M430" s="39" t="str">
        <f t="shared" si="123"/>
        <v/>
      </c>
      <c r="N430" s="36"/>
      <c r="O430" s="36"/>
      <c r="P430" s="112"/>
      <c r="Q430" s="36"/>
      <c r="R430" s="291" t="str">
        <f t="shared" si="120"/>
        <v/>
      </c>
    </row>
    <row r="431" spans="1:18" x14ac:dyDescent="0.3">
      <c r="A431" s="44"/>
      <c r="B431" s="580"/>
      <c r="C431" s="36"/>
      <c r="D431" s="36" t="str">
        <f t="shared" si="121"/>
        <v/>
      </c>
      <c r="E431" s="37"/>
      <c r="F431" s="38"/>
      <c r="G431" s="38" t="str">
        <f t="shared" si="122"/>
        <v/>
      </c>
      <c r="H431" s="37"/>
      <c r="I431" s="36"/>
      <c r="J431" s="36"/>
      <c r="K431" s="3"/>
      <c r="L431" s="3"/>
      <c r="M431" s="39" t="str">
        <f t="shared" si="123"/>
        <v/>
      </c>
      <c r="N431" s="36"/>
      <c r="O431" s="36"/>
      <c r="P431" s="112"/>
      <c r="Q431" s="36"/>
      <c r="R431" s="291" t="str">
        <f t="shared" si="120"/>
        <v/>
      </c>
    </row>
    <row r="432" spans="1:18" ht="15" customHeight="1" x14ac:dyDescent="0.3">
      <c r="A432" s="44"/>
      <c r="B432" s="71" t="s">
        <v>12</v>
      </c>
      <c r="C432" s="3"/>
      <c r="D432" s="32">
        <f>SUM(D433:D442)</f>
        <v>0</v>
      </c>
      <c r="E432" s="33" t="e">
        <f>D432/C432</f>
        <v>#DIV/0!</v>
      </c>
      <c r="F432" s="72"/>
      <c r="G432" s="34">
        <f>SUM(G433:G442)</f>
        <v>0</v>
      </c>
      <c r="H432" s="33" t="e">
        <f>G432/F432</f>
        <v>#DIV/0!</v>
      </c>
      <c r="I432" s="32">
        <f ca="1">C432*$C$5</f>
        <v>0</v>
      </c>
      <c r="J432" s="32">
        <f>F432*$C$4</f>
        <v>0</v>
      </c>
      <c r="K432" s="32"/>
      <c r="L432" s="32"/>
      <c r="M432" s="35"/>
      <c r="N432" s="32">
        <f ca="1">(MAX(I432:J432))</f>
        <v>0</v>
      </c>
      <c r="O432" s="32">
        <f ca="1">ROUNDDOWN(N432/$P$2,0)</f>
        <v>0</v>
      </c>
      <c r="P432" s="34">
        <f>COUNTA(L433:L442)</f>
        <v>0</v>
      </c>
      <c r="Q432" s="3"/>
      <c r="R432" s="290" t="str">
        <f t="shared" si="120"/>
        <v/>
      </c>
    </row>
    <row r="433" spans="1:18" x14ac:dyDescent="0.3">
      <c r="A433" s="44"/>
      <c r="B433" s="578" t="s">
        <v>13</v>
      </c>
      <c r="C433" s="36"/>
      <c r="D433" s="36" t="str">
        <f t="shared" ref="D433:D442" si="124">IF(M433="","",$E$4/$M$680*M433)</f>
        <v/>
      </c>
      <c r="E433" s="37"/>
      <c r="F433" s="38"/>
      <c r="G433" s="38" t="str">
        <f t="shared" ref="G433:G442" si="125">IF(M433="","",$E$5/$M$680*M433)</f>
        <v/>
      </c>
      <c r="H433" s="37"/>
      <c r="I433" s="36"/>
      <c r="J433" s="36"/>
      <c r="K433" s="3"/>
      <c r="L433" s="3"/>
      <c r="M433" s="39" t="str">
        <f t="shared" ref="M433:M442" si="126">IF(ISBLANK(L433),"",IF($Q$432="y",0,AirflowAdj*42.654*EXP(-0.021*L433)))</f>
        <v/>
      </c>
      <c r="N433" s="36"/>
      <c r="O433" s="36"/>
      <c r="P433" s="112"/>
      <c r="Q433" s="36"/>
      <c r="R433" s="291" t="str">
        <f t="shared" si="120"/>
        <v/>
      </c>
    </row>
    <row r="434" spans="1:18" x14ac:dyDescent="0.3">
      <c r="A434" s="44"/>
      <c r="B434" s="579"/>
      <c r="C434" s="36"/>
      <c r="D434" s="36" t="str">
        <f t="shared" si="124"/>
        <v/>
      </c>
      <c r="E434" s="37"/>
      <c r="F434" s="38"/>
      <c r="G434" s="38" t="str">
        <f t="shared" si="125"/>
        <v/>
      </c>
      <c r="H434" s="37"/>
      <c r="I434" s="36"/>
      <c r="J434" s="36"/>
      <c r="K434" s="3"/>
      <c r="L434" s="3"/>
      <c r="M434" s="39" t="str">
        <f t="shared" si="126"/>
        <v/>
      </c>
      <c r="N434" s="36"/>
      <c r="O434" s="36"/>
      <c r="P434" s="112"/>
      <c r="Q434" s="36"/>
      <c r="R434" s="291" t="str">
        <f t="shared" si="120"/>
        <v/>
      </c>
    </row>
    <row r="435" spans="1:18" x14ac:dyDescent="0.3">
      <c r="A435" s="44"/>
      <c r="B435" s="579"/>
      <c r="C435" s="36"/>
      <c r="D435" s="36" t="str">
        <f t="shared" si="124"/>
        <v/>
      </c>
      <c r="E435" s="37"/>
      <c r="F435" s="38"/>
      <c r="G435" s="38" t="str">
        <f t="shared" si="125"/>
        <v/>
      </c>
      <c r="H435" s="37"/>
      <c r="I435" s="36"/>
      <c r="J435" s="36"/>
      <c r="K435" s="3"/>
      <c r="L435" s="3"/>
      <c r="M435" s="39" t="str">
        <f t="shared" si="126"/>
        <v/>
      </c>
      <c r="N435" s="36"/>
      <c r="O435" s="36"/>
      <c r="P435" s="112"/>
      <c r="Q435" s="36"/>
      <c r="R435" s="291" t="str">
        <f t="shared" si="120"/>
        <v/>
      </c>
    </row>
    <row r="436" spans="1:18" x14ac:dyDescent="0.3">
      <c r="A436" s="44"/>
      <c r="B436" s="579"/>
      <c r="C436" s="36"/>
      <c r="D436" s="36" t="str">
        <f t="shared" si="124"/>
        <v/>
      </c>
      <c r="E436" s="37"/>
      <c r="F436" s="38"/>
      <c r="G436" s="38" t="str">
        <f t="shared" si="125"/>
        <v/>
      </c>
      <c r="H436" s="37"/>
      <c r="I436" s="36"/>
      <c r="J436" s="36"/>
      <c r="K436" s="3"/>
      <c r="L436" s="3"/>
      <c r="M436" s="39" t="str">
        <f t="shared" si="126"/>
        <v/>
      </c>
      <c r="N436" s="36"/>
      <c r="O436" s="36"/>
      <c r="P436" s="112"/>
      <c r="Q436" s="36"/>
      <c r="R436" s="291" t="str">
        <f t="shared" si="120"/>
        <v/>
      </c>
    </row>
    <row r="437" spans="1:18" x14ac:dyDescent="0.3">
      <c r="A437" s="44"/>
      <c r="B437" s="579"/>
      <c r="C437" s="36"/>
      <c r="D437" s="36" t="str">
        <f t="shared" si="124"/>
        <v/>
      </c>
      <c r="E437" s="37"/>
      <c r="F437" s="38"/>
      <c r="G437" s="38" t="str">
        <f t="shared" si="125"/>
        <v/>
      </c>
      <c r="H437" s="37"/>
      <c r="I437" s="36"/>
      <c r="J437" s="36"/>
      <c r="K437" s="3"/>
      <c r="L437" s="3"/>
      <c r="M437" s="39" t="str">
        <f t="shared" si="126"/>
        <v/>
      </c>
      <c r="N437" s="36"/>
      <c r="O437" s="36"/>
      <c r="P437" s="112"/>
      <c r="Q437" s="36"/>
      <c r="R437" s="291" t="str">
        <f t="shared" si="120"/>
        <v/>
      </c>
    </row>
    <row r="438" spans="1:18" x14ac:dyDescent="0.3">
      <c r="A438" s="44"/>
      <c r="B438" s="579"/>
      <c r="C438" s="36"/>
      <c r="D438" s="36" t="str">
        <f t="shared" si="124"/>
        <v/>
      </c>
      <c r="E438" s="37"/>
      <c r="F438" s="38"/>
      <c r="G438" s="38" t="str">
        <f t="shared" si="125"/>
        <v/>
      </c>
      <c r="H438" s="37"/>
      <c r="I438" s="36"/>
      <c r="J438" s="36"/>
      <c r="K438" s="3"/>
      <c r="L438" s="3"/>
      <c r="M438" s="39" t="str">
        <f t="shared" si="126"/>
        <v/>
      </c>
      <c r="N438" s="36"/>
      <c r="O438" s="36"/>
      <c r="P438" s="112"/>
      <c r="Q438" s="36"/>
      <c r="R438" s="291" t="str">
        <f t="shared" si="120"/>
        <v/>
      </c>
    </row>
    <row r="439" spans="1:18" x14ac:dyDescent="0.3">
      <c r="A439" s="44"/>
      <c r="B439" s="579"/>
      <c r="C439" s="36"/>
      <c r="D439" s="36" t="str">
        <f t="shared" si="124"/>
        <v/>
      </c>
      <c r="E439" s="37"/>
      <c r="F439" s="38"/>
      <c r="G439" s="38" t="str">
        <f t="shared" si="125"/>
        <v/>
      </c>
      <c r="H439" s="37"/>
      <c r="I439" s="36"/>
      <c r="J439" s="36"/>
      <c r="K439" s="3"/>
      <c r="L439" s="3"/>
      <c r="M439" s="39" t="str">
        <f t="shared" si="126"/>
        <v/>
      </c>
      <c r="N439" s="36"/>
      <c r="O439" s="36"/>
      <c r="P439" s="112"/>
      <c r="Q439" s="36"/>
      <c r="R439" s="291" t="str">
        <f t="shared" si="120"/>
        <v/>
      </c>
    </row>
    <row r="440" spans="1:18" x14ac:dyDescent="0.3">
      <c r="A440" s="44"/>
      <c r="B440" s="579"/>
      <c r="C440" s="36"/>
      <c r="D440" s="36" t="str">
        <f t="shared" si="124"/>
        <v/>
      </c>
      <c r="E440" s="37"/>
      <c r="F440" s="38"/>
      <c r="G440" s="38" t="str">
        <f t="shared" si="125"/>
        <v/>
      </c>
      <c r="H440" s="37"/>
      <c r="I440" s="36"/>
      <c r="J440" s="36"/>
      <c r="K440" s="3"/>
      <c r="L440" s="3"/>
      <c r="M440" s="39" t="str">
        <f t="shared" si="126"/>
        <v/>
      </c>
      <c r="N440" s="36"/>
      <c r="O440" s="36"/>
      <c r="P440" s="112"/>
      <c r="Q440" s="36"/>
      <c r="R440" s="291" t="str">
        <f t="shared" si="120"/>
        <v/>
      </c>
    </row>
    <row r="441" spans="1:18" x14ac:dyDescent="0.3">
      <c r="A441" s="44"/>
      <c r="B441" s="579"/>
      <c r="C441" s="36"/>
      <c r="D441" s="36" t="str">
        <f t="shared" si="124"/>
        <v/>
      </c>
      <c r="E441" s="37"/>
      <c r="F441" s="38"/>
      <c r="G441" s="38" t="str">
        <f t="shared" si="125"/>
        <v/>
      </c>
      <c r="H441" s="37"/>
      <c r="I441" s="36"/>
      <c r="J441" s="36"/>
      <c r="K441" s="3"/>
      <c r="L441" s="3"/>
      <c r="M441" s="39" t="str">
        <f t="shared" si="126"/>
        <v/>
      </c>
      <c r="N441" s="36"/>
      <c r="O441" s="36"/>
      <c r="P441" s="112"/>
      <c r="Q441" s="36"/>
      <c r="R441" s="291" t="str">
        <f t="shared" si="120"/>
        <v/>
      </c>
    </row>
    <row r="442" spans="1:18" x14ac:dyDescent="0.3">
      <c r="A442" s="44"/>
      <c r="B442" s="580"/>
      <c r="C442" s="36"/>
      <c r="D442" s="36" t="str">
        <f t="shared" si="124"/>
        <v/>
      </c>
      <c r="E442" s="37"/>
      <c r="F442" s="38"/>
      <c r="G442" s="38" t="str">
        <f t="shared" si="125"/>
        <v/>
      </c>
      <c r="H442" s="37"/>
      <c r="I442" s="36"/>
      <c r="J442" s="36"/>
      <c r="K442" s="3"/>
      <c r="L442" s="3"/>
      <c r="M442" s="39" t="str">
        <f t="shared" si="126"/>
        <v/>
      </c>
      <c r="N442" s="36"/>
      <c r="O442" s="36"/>
      <c r="P442" s="112"/>
      <c r="Q442" s="36"/>
      <c r="R442" s="291" t="str">
        <f t="shared" si="120"/>
        <v/>
      </c>
    </row>
    <row r="443" spans="1:18" ht="15" customHeight="1" x14ac:dyDescent="0.3">
      <c r="A443" s="44"/>
      <c r="B443" s="71" t="s">
        <v>12</v>
      </c>
      <c r="C443" s="3"/>
      <c r="D443" s="32">
        <f>SUM(D444:D453)</f>
        <v>0</v>
      </c>
      <c r="E443" s="33" t="e">
        <f>D443/C443</f>
        <v>#DIV/0!</v>
      </c>
      <c r="F443" s="72"/>
      <c r="G443" s="34">
        <f>SUM(G444:G453)</f>
        <v>0</v>
      </c>
      <c r="H443" s="33" t="e">
        <f>G443/F443</f>
        <v>#DIV/0!</v>
      </c>
      <c r="I443" s="32">
        <f ca="1">C443*$C$5</f>
        <v>0</v>
      </c>
      <c r="J443" s="32">
        <f>F443*$C$4</f>
        <v>0</v>
      </c>
      <c r="K443" s="32"/>
      <c r="L443" s="32"/>
      <c r="M443" s="35"/>
      <c r="N443" s="32">
        <f ca="1">(MAX(I443:J443))</f>
        <v>0</v>
      </c>
      <c r="O443" s="32">
        <f ca="1">ROUNDDOWN(N443/$P$2,0)</f>
        <v>0</v>
      </c>
      <c r="P443" s="34">
        <f>COUNTA(L444:L453)</f>
        <v>0</v>
      </c>
      <c r="Q443" s="3"/>
      <c r="R443" s="290" t="str">
        <f t="shared" si="120"/>
        <v/>
      </c>
    </row>
    <row r="444" spans="1:18" x14ac:dyDescent="0.3">
      <c r="A444" s="44"/>
      <c r="B444" s="578" t="s">
        <v>13</v>
      </c>
      <c r="C444" s="36"/>
      <c r="D444" s="36" t="str">
        <f t="shared" ref="D444:D453" si="127">IF(M444="","",$E$4/$M$680*M444)</f>
        <v/>
      </c>
      <c r="E444" s="37"/>
      <c r="F444" s="38"/>
      <c r="G444" s="38" t="str">
        <f t="shared" ref="G444:G453" si="128">IF(M444="","",$E$5/$M$680*M444)</f>
        <v/>
      </c>
      <c r="H444" s="37"/>
      <c r="I444" s="36"/>
      <c r="J444" s="36"/>
      <c r="K444" s="3"/>
      <c r="L444" s="3"/>
      <c r="M444" s="39" t="str">
        <f t="shared" ref="M444:M453" si="129">IF(ISBLANK(L444),"",IF($Q$443="y",0,AirflowAdj*42.654*EXP(-0.021*L444)))</f>
        <v/>
      </c>
      <c r="N444" s="36"/>
      <c r="O444" s="36"/>
      <c r="P444" s="112"/>
      <c r="Q444" s="36"/>
      <c r="R444" s="291" t="str">
        <f t="shared" si="120"/>
        <v/>
      </c>
    </row>
    <row r="445" spans="1:18" x14ac:dyDescent="0.3">
      <c r="A445" s="44"/>
      <c r="B445" s="579"/>
      <c r="C445" s="36"/>
      <c r="D445" s="36" t="str">
        <f t="shared" si="127"/>
        <v/>
      </c>
      <c r="E445" s="37"/>
      <c r="F445" s="38"/>
      <c r="G445" s="38" t="str">
        <f t="shared" si="128"/>
        <v/>
      </c>
      <c r="H445" s="37"/>
      <c r="I445" s="36"/>
      <c r="J445" s="36"/>
      <c r="K445" s="3"/>
      <c r="L445" s="3"/>
      <c r="M445" s="39" t="str">
        <f t="shared" si="129"/>
        <v/>
      </c>
      <c r="N445" s="36"/>
      <c r="O445" s="36"/>
      <c r="P445" s="112"/>
      <c r="Q445" s="36"/>
      <c r="R445" s="291" t="str">
        <f t="shared" si="120"/>
        <v/>
      </c>
    </row>
    <row r="446" spans="1:18" x14ac:dyDescent="0.3">
      <c r="A446" s="44"/>
      <c r="B446" s="579"/>
      <c r="C446" s="36"/>
      <c r="D446" s="36" t="str">
        <f t="shared" si="127"/>
        <v/>
      </c>
      <c r="E446" s="37"/>
      <c r="F446" s="38"/>
      <c r="G446" s="38" t="str">
        <f t="shared" si="128"/>
        <v/>
      </c>
      <c r="H446" s="37"/>
      <c r="I446" s="36"/>
      <c r="J446" s="36"/>
      <c r="K446" s="3"/>
      <c r="L446" s="3"/>
      <c r="M446" s="39" t="str">
        <f t="shared" si="129"/>
        <v/>
      </c>
      <c r="N446" s="36"/>
      <c r="O446" s="36"/>
      <c r="P446" s="112"/>
      <c r="Q446" s="36"/>
      <c r="R446" s="291" t="str">
        <f t="shared" si="120"/>
        <v/>
      </c>
    </row>
    <row r="447" spans="1:18" x14ac:dyDescent="0.3">
      <c r="A447" s="44"/>
      <c r="B447" s="579"/>
      <c r="C447" s="36"/>
      <c r="D447" s="36" t="str">
        <f t="shared" si="127"/>
        <v/>
      </c>
      <c r="E447" s="37"/>
      <c r="F447" s="38"/>
      <c r="G447" s="38" t="str">
        <f t="shared" si="128"/>
        <v/>
      </c>
      <c r="H447" s="37"/>
      <c r="I447" s="36"/>
      <c r="J447" s="36"/>
      <c r="K447" s="3"/>
      <c r="L447" s="3"/>
      <c r="M447" s="39" t="str">
        <f t="shared" si="129"/>
        <v/>
      </c>
      <c r="N447" s="36"/>
      <c r="O447" s="36"/>
      <c r="P447" s="112"/>
      <c r="Q447" s="36"/>
      <c r="R447" s="291" t="str">
        <f t="shared" si="120"/>
        <v/>
      </c>
    </row>
    <row r="448" spans="1:18" x14ac:dyDescent="0.3">
      <c r="A448" s="44"/>
      <c r="B448" s="579"/>
      <c r="C448" s="36"/>
      <c r="D448" s="36" t="str">
        <f t="shared" si="127"/>
        <v/>
      </c>
      <c r="E448" s="37"/>
      <c r="F448" s="38"/>
      <c r="G448" s="38" t="str">
        <f t="shared" si="128"/>
        <v/>
      </c>
      <c r="H448" s="37"/>
      <c r="I448" s="36"/>
      <c r="J448" s="36"/>
      <c r="K448" s="3"/>
      <c r="L448" s="3"/>
      <c r="M448" s="39" t="str">
        <f t="shared" si="129"/>
        <v/>
      </c>
      <c r="N448" s="36"/>
      <c r="O448" s="36"/>
      <c r="P448" s="112"/>
      <c r="Q448" s="36"/>
      <c r="R448" s="291" t="str">
        <f t="shared" si="120"/>
        <v/>
      </c>
    </row>
    <row r="449" spans="1:18" x14ac:dyDescent="0.3">
      <c r="A449" s="44"/>
      <c r="B449" s="579"/>
      <c r="C449" s="36"/>
      <c r="D449" s="36" t="str">
        <f t="shared" si="127"/>
        <v/>
      </c>
      <c r="E449" s="37"/>
      <c r="F449" s="38"/>
      <c r="G449" s="38" t="str">
        <f t="shared" si="128"/>
        <v/>
      </c>
      <c r="H449" s="37"/>
      <c r="I449" s="36"/>
      <c r="J449" s="36"/>
      <c r="K449" s="3"/>
      <c r="L449" s="3"/>
      <c r="M449" s="39" t="str">
        <f t="shared" si="129"/>
        <v/>
      </c>
      <c r="N449" s="36"/>
      <c r="O449" s="36"/>
      <c r="P449" s="112"/>
      <c r="Q449" s="36"/>
      <c r="R449" s="291" t="str">
        <f t="shared" si="120"/>
        <v/>
      </c>
    </row>
    <row r="450" spans="1:18" x14ac:dyDescent="0.3">
      <c r="A450" s="44"/>
      <c r="B450" s="579"/>
      <c r="C450" s="36"/>
      <c r="D450" s="36" t="str">
        <f t="shared" si="127"/>
        <v/>
      </c>
      <c r="E450" s="37"/>
      <c r="F450" s="38"/>
      <c r="G450" s="38" t="str">
        <f t="shared" si="128"/>
        <v/>
      </c>
      <c r="H450" s="37"/>
      <c r="I450" s="36"/>
      <c r="J450" s="36"/>
      <c r="K450" s="3"/>
      <c r="L450" s="3"/>
      <c r="M450" s="39" t="str">
        <f t="shared" si="129"/>
        <v/>
      </c>
      <c r="N450" s="36"/>
      <c r="O450" s="36"/>
      <c r="P450" s="112"/>
      <c r="Q450" s="36"/>
      <c r="R450" s="291" t="str">
        <f t="shared" si="120"/>
        <v/>
      </c>
    </row>
    <row r="451" spans="1:18" x14ac:dyDescent="0.3">
      <c r="A451" s="44"/>
      <c r="B451" s="579"/>
      <c r="C451" s="36"/>
      <c r="D451" s="36" t="str">
        <f t="shared" si="127"/>
        <v/>
      </c>
      <c r="E451" s="37"/>
      <c r="F451" s="38"/>
      <c r="G451" s="38" t="str">
        <f t="shared" si="128"/>
        <v/>
      </c>
      <c r="H451" s="37"/>
      <c r="I451" s="36"/>
      <c r="J451" s="36"/>
      <c r="K451" s="3"/>
      <c r="L451" s="3"/>
      <c r="M451" s="39" t="str">
        <f t="shared" si="129"/>
        <v/>
      </c>
      <c r="N451" s="36"/>
      <c r="O451" s="36"/>
      <c r="P451" s="112"/>
      <c r="Q451" s="36"/>
      <c r="R451" s="291" t="str">
        <f t="shared" si="120"/>
        <v/>
      </c>
    </row>
    <row r="452" spans="1:18" x14ac:dyDescent="0.3">
      <c r="A452" s="44"/>
      <c r="B452" s="579"/>
      <c r="C452" s="36"/>
      <c r="D452" s="36" t="str">
        <f t="shared" si="127"/>
        <v/>
      </c>
      <c r="E452" s="37"/>
      <c r="F452" s="38"/>
      <c r="G452" s="38" t="str">
        <f t="shared" si="128"/>
        <v/>
      </c>
      <c r="H452" s="37"/>
      <c r="I452" s="36"/>
      <c r="J452" s="36"/>
      <c r="K452" s="3"/>
      <c r="L452" s="3"/>
      <c r="M452" s="39" t="str">
        <f t="shared" si="129"/>
        <v/>
      </c>
      <c r="N452" s="36"/>
      <c r="O452" s="36"/>
      <c r="P452" s="112"/>
      <c r="Q452" s="36"/>
      <c r="R452" s="291" t="str">
        <f t="shared" si="120"/>
        <v/>
      </c>
    </row>
    <row r="453" spans="1:18" x14ac:dyDescent="0.3">
      <c r="A453" s="44"/>
      <c r="B453" s="580"/>
      <c r="C453" s="36"/>
      <c r="D453" s="36" t="str">
        <f t="shared" si="127"/>
        <v/>
      </c>
      <c r="E453" s="37"/>
      <c r="F453" s="38"/>
      <c r="G453" s="38" t="str">
        <f t="shared" si="128"/>
        <v/>
      </c>
      <c r="H453" s="37"/>
      <c r="I453" s="36"/>
      <c r="J453" s="36"/>
      <c r="K453" s="3"/>
      <c r="L453" s="3"/>
      <c r="M453" s="39" t="str">
        <f t="shared" si="129"/>
        <v/>
      </c>
      <c r="N453" s="36"/>
      <c r="O453" s="36"/>
      <c r="P453" s="112"/>
      <c r="Q453" s="36"/>
      <c r="R453" s="291" t="str">
        <f t="shared" si="120"/>
        <v/>
      </c>
    </row>
    <row r="454" spans="1:18" ht="15" customHeight="1" x14ac:dyDescent="0.3">
      <c r="A454" s="44"/>
      <c r="B454" s="71" t="s">
        <v>12</v>
      </c>
      <c r="C454" s="3"/>
      <c r="D454" s="32">
        <f>SUM(D455:D464)</f>
        <v>0</v>
      </c>
      <c r="E454" s="33" t="e">
        <f>D454/C454</f>
        <v>#DIV/0!</v>
      </c>
      <c r="F454" s="72"/>
      <c r="G454" s="34">
        <f>SUM(G455:G464)</f>
        <v>0</v>
      </c>
      <c r="H454" s="33" t="e">
        <f>G454/F454</f>
        <v>#DIV/0!</v>
      </c>
      <c r="I454" s="32">
        <f ca="1">C454*$C$5</f>
        <v>0</v>
      </c>
      <c r="J454" s="32">
        <f>F454*$C$4</f>
        <v>0</v>
      </c>
      <c r="K454" s="32"/>
      <c r="L454" s="32"/>
      <c r="M454" s="35"/>
      <c r="N454" s="32">
        <f ca="1">(MAX(I454:J454))</f>
        <v>0</v>
      </c>
      <c r="O454" s="32">
        <f ca="1">ROUNDDOWN(N454/$P$2,0)</f>
        <v>0</v>
      </c>
      <c r="P454" s="34">
        <f>COUNTA(L455:L464)</f>
        <v>0</v>
      </c>
      <c r="Q454" s="3"/>
      <c r="R454" s="290" t="str">
        <f t="shared" si="120"/>
        <v/>
      </c>
    </row>
    <row r="455" spans="1:18" x14ac:dyDescent="0.3">
      <c r="A455" s="44"/>
      <c r="B455" s="578" t="s">
        <v>13</v>
      </c>
      <c r="C455" s="36"/>
      <c r="D455" s="36" t="str">
        <f t="shared" ref="D455:D464" si="130">IF(M455="","",$E$4/$M$680*M455)</f>
        <v/>
      </c>
      <c r="E455" s="37"/>
      <c r="F455" s="38"/>
      <c r="G455" s="38" t="str">
        <f t="shared" ref="G455:G464" si="131">IF(M455="","",$E$5/$M$680*M455)</f>
        <v/>
      </c>
      <c r="H455" s="37"/>
      <c r="I455" s="36"/>
      <c r="J455" s="36"/>
      <c r="K455" s="3"/>
      <c r="L455" s="3"/>
      <c r="M455" s="39" t="str">
        <f t="shared" ref="M455:M464" si="132">IF(ISBLANK(L455),"",IF($Q$454="y",0,AirflowAdj*42.654*EXP(-0.021*L455)))</f>
        <v/>
      </c>
      <c r="N455" s="36"/>
      <c r="O455" s="36"/>
      <c r="P455" s="112"/>
      <c r="Q455" s="36"/>
      <c r="R455" s="291" t="str">
        <f t="shared" si="120"/>
        <v/>
      </c>
    </row>
    <row r="456" spans="1:18" x14ac:dyDescent="0.3">
      <c r="A456" s="44"/>
      <c r="B456" s="579"/>
      <c r="C456" s="36"/>
      <c r="D456" s="36" t="str">
        <f t="shared" si="130"/>
        <v/>
      </c>
      <c r="E456" s="37"/>
      <c r="F456" s="38"/>
      <c r="G456" s="38" t="str">
        <f t="shared" si="131"/>
        <v/>
      </c>
      <c r="H456" s="37"/>
      <c r="I456" s="36"/>
      <c r="J456" s="36"/>
      <c r="K456" s="3"/>
      <c r="L456" s="3"/>
      <c r="M456" s="39" t="str">
        <f t="shared" si="132"/>
        <v/>
      </c>
      <c r="N456" s="36"/>
      <c r="O456" s="36"/>
      <c r="P456" s="112"/>
      <c r="Q456" s="36"/>
      <c r="R456" s="291" t="str">
        <f t="shared" si="120"/>
        <v/>
      </c>
    </row>
    <row r="457" spans="1:18" x14ac:dyDescent="0.3">
      <c r="A457" s="44"/>
      <c r="B457" s="579"/>
      <c r="C457" s="36"/>
      <c r="D457" s="36" t="str">
        <f t="shared" si="130"/>
        <v/>
      </c>
      <c r="E457" s="37"/>
      <c r="F457" s="38"/>
      <c r="G457" s="38" t="str">
        <f t="shared" si="131"/>
        <v/>
      </c>
      <c r="H457" s="37"/>
      <c r="I457" s="36"/>
      <c r="J457" s="36"/>
      <c r="K457" s="3"/>
      <c r="L457" s="3"/>
      <c r="M457" s="39" t="str">
        <f t="shared" si="132"/>
        <v/>
      </c>
      <c r="N457" s="36"/>
      <c r="O457" s="36"/>
      <c r="P457" s="112"/>
      <c r="Q457" s="36"/>
      <c r="R457" s="291" t="str">
        <f t="shared" si="120"/>
        <v/>
      </c>
    </row>
    <row r="458" spans="1:18" x14ac:dyDescent="0.3">
      <c r="A458" s="44"/>
      <c r="B458" s="579"/>
      <c r="C458" s="36"/>
      <c r="D458" s="36" t="str">
        <f t="shared" si="130"/>
        <v/>
      </c>
      <c r="E458" s="37"/>
      <c r="F458" s="38"/>
      <c r="G458" s="38" t="str">
        <f t="shared" si="131"/>
        <v/>
      </c>
      <c r="H458" s="37"/>
      <c r="I458" s="36"/>
      <c r="J458" s="36"/>
      <c r="K458" s="3"/>
      <c r="L458" s="3"/>
      <c r="M458" s="39" t="str">
        <f t="shared" si="132"/>
        <v/>
      </c>
      <c r="N458" s="36"/>
      <c r="O458" s="36"/>
      <c r="P458" s="112"/>
      <c r="Q458" s="36"/>
      <c r="R458" s="291" t="str">
        <f t="shared" si="120"/>
        <v/>
      </c>
    </row>
    <row r="459" spans="1:18" x14ac:dyDescent="0.3">
      <c r="A459" s="44"/>
      <c r="B459" s="579"/>
      <c r="C459" s="36"/>
      <c r="D459" s="36" t="str">
        <f t="shared" si="130"/>
        <v/>
      </c>
      <c r="E459" s="37"/>
      <c r="F459" s="38"/>
      <c r="G459" s="38" t="str">
        <f t="shared" si="131"/>
        <v/>
      </c>
      <c r="H459" s="37"/>
      <c r="I459" s="36"/>
      <c r="J459" s="36"/>
      <c r="K459" s="3"/>
      <c r="L459" s="3"/>
      <c r="M459" s="39" t="str">
        <f t="shared" si="132"/>
        <v/>
      </c>
      <c r="N459" s="36"/>
      <c r="O459" s="36"/>
      <c r="P459" s="112"/>
      <c r="Q459" s="36"/>
      <c r="R459" s="291" t="str">
        <f t="shared" si="120"/>
        <v/>
      </c>
    </row>
    <row r="460" spans="1:18" x14ac:dyDescent="0.3">
      <c r="A460" s="44"/>
      <c r="B460" s="579"/>
      <c r="C460" s="36"/>
      <c r="D460" s="36" t="str">
        <f t="shared" si="130"/>
        <v/>
      </c>
      <c r="E460" s="37"/>
      <c r="F460" s="38"/>
      <c r="G460" s="38" t="str">
        <f t="shared" si="131"/>
        <v/>
      </c>
      <c r="H460" s="37"/>
      <c r="I460" s="36"/>
      <c r="J460" s="36"/>
      <c r="K460" s="3"/>
      <c r="L460" s="3"/>
      <c r="M460" s="39" t="str">
        <f t="shared" si="132"/>
        <v/>
      </c>
      <c r="N460" s="36"/>
      <c r="O460" s="36"/>
      <c r="P460" s="112"/>
      <c r="Q460" s="36"/>
      <c r="R460" s="291" t="str">
        <f t="shared" si="120"/>
        <v/>
      </c>
    </row>
    <row r="461" spans="1:18" x14ac:dyDescent="0.3">
      <c r="A461" s="44"/>
      <c r="B461" s="579"/>
      <c r="C461" s="36"/>
      <c r="D461" s="36" t="str">
        <f t="shared" si="130"/>
        <v/>
      </c>
      <c r="E461" s="37"/>
      <c r="F461" s="38"/>
      <c r="G461" s="38" t="str">
        <f t="shared" si="131"/>
        <v/>
      </c>
      <c r="H461" s="37"/>
      <c r="I461" s="36"/>
      <c r="J461" s="36"/>
      <c r="K461" s="3"/>
      <c r="L461" s="3"/>
      <c r="M461" s="39" t="str">
        <f t="shared" si="132"/>
        <v/>
      </c>
      <c r="N461" s="36"/>
      <c r="O461" s="36"/>
      <c r="P461" s="112"/>
      <c r="Q461" s="36"/>
      <c r="R461" s="291" t="str">
        <f t="shared" si="120"/>
        <v/>
      </c>
    </row>
    <row r="462" spans="1:18" x14ac:dyDescent="0.3">
      <c r="A462" s="44"/>
      <c r="B462" s="579"/>
      <c r="C462" s="36"/>
      <c r="D462" s="36" t="str">
        <f t="shared" si="130"/>
        <v/>
      </c>
      <c r="E462" s="37"/>
      <c r="F462" s="38"/>
      <c r="G462" s="38" t="str">
        <f t="shared" si="131"/>
        <v/>
      </c>
      <c r="H462" s="37"/>
      <c r="I462" s="36"/>
      <c r="J462" s="36"/>
      <c r="K462" s="3"/>
      <c r="L462" s="3"/>
      <c r="M462" s="39" t="str">
        <f t="shared" si="132"/>
        <v/>
      </c>
      <c r="N462" s="36"/>
      <c r="O462" s="36"/>
      <c r="P462" s="112"/>
      <c r="Q462" s="36"/>
      <c r="R462" s="291" t="str">
        <f t="shared" si="120"/>
        <v/>
      </c>
    </row>
    <row r="463" spans="1:18" x14ac:dyDescent="0.3">
      <c r="A463" s="44"/>
      <c r="B463" s="579"/>
      <c r="C463" s="36"/>
      <c r="D463" s="36" t="str">
        <f t="shared" si="130"/>
        <v/>
      </c>
      <c r="E463" s="37"/>
      <c r="F463" s="38"/>
      <c r="G463" s="38" t="str">
        <f t="shared" si="131"/>
        <v/>
      </c>
      <c r="H463" s="37"/>
      <c r="I463" s="36"/>
      <c r="J463" s="36"/>
      <c r="K463" s="3"/>
      <c r="L463" s="3"/>
      <c r="M463" s="39" t="str">
        <f t="shared" si="132"/>
        <v/>
      </c>
      <c r="N463" s="36"/>
      <c r="O463" s="36"/>
      <c r="P463" s="112"/>
      <c r="Q463" s="36"/>
      <c r="R463" s="291" t="str">
        <f t="shared" si="120"/>
        <v/>
      </c>
    </row>
    <row r="464" spans="1:18" x14ac:dyDescent="0.3">
      <c r="A464" s="44"/>
      <c r="B464" s="580"/>
      <c r="C464" s="36"/>
      <c r="D464" s="36" t="str">
        <f t="shared" si="130"/>
        <v/>
      </c>
      <c r="E464" s="37"/>
      <c r="F464" s="38"/>
      <c r="G464" s="38" t="str">
        <f t="shared" si="131"/>
        <v/>
      </c>
      <c r="H464" s="37"/>
      <c r="I464" s="36"/>
      <c r="J464" s="36"/>
      <c r="K464" s="3"/>
      <c r="L464" s="3"/>
      <c r="M464" s="39" t="str">
        <f t="shared" si="132"/>
        <v/>
      </c>
      <c r="N464" s="36"/>
      <c r="O464" s="36"/>
      <c r="P464" s="112"/>
      <c r="Q464" s="36"/>
      <c r="R464" s="291" t="str">
        <f t="shared" si="120"/>
        <v/>
      </c>
    </row>
    <row r="465" spans="1:18" ht="15" customHeight="1" x14ac:dyDescent="0.3">
      <c r="A465" s="44"/>
      <c r="B465" s="71" t="s">
        <v>12</v>
      </c>
      <c r="C465" s="3"/>
      <c r="D465" s="32">
        <f>SUM(D466:D475)</f>
        <v>0</v>
      </c>
      <c r="E465" s="33" t="e">
        <f>D465/C465</f>
        <v>#DIV/0!</v>
      </c>
      <c r="F465" s="72"/>
      <c r="G465" s="34">
        <f>SUM(G466:G475)</f>
        <v>0</v>
      </c>
      <c r="H465" s="33" t="e">
        <f>G465/F465</f>
        <v>#DIV/0!</v>
      </c>
      <c r="I465" s="32">
        <f ca="1">C465*$C$5</f>
        <v>0</v>
      </c>
      <c r="J465" s="32">
        <f>F465*$C$4</f>
        <v>0</v>
      </c>
      <c r="K465" s="32"/>
      <c r="L465" s="32"/>
      <c r="M465" s="35"/>
      <c r="N465" s="32">
        <f ca="1">(MAX(I465:J465))</f>
        <v>0</v>
      </c>
      <c r="O465" s="32">
        <f ca="1">ROUNDDOWN(N465/$P$2,0)</f>
        <v>0</v>
      </c>
      <c r="P465" s="34">
        <f>COUNTA(L466:L475)</f>
        <v>0</v>
      </c>
      <c r="Q465" s="3"/>
      <c r="R465" s="290" t="str">
        <f t="shared" si="120"/>
        <v/>
      </c>
    </row>
    <row r="466" spans="1:18" x14ac:dyDescent="0.3">
      <c r="A466" s="44"/>
      <c r="B466" s="578" t="s">
        <v>13</v>
      </c>
      <c r="C466" s="36"/>
      <c r="D466" s="36" t="str">
        <f t="shared" ref="D466:D475" si="133">IF(M466="","",$E$4/$M$680*M466)</f>
        <v/>
      </c>
      <c r="E466" s="37"/>
      <c r="F466" s="38"/>
      <c r="G466" s="38" t="str">
        <f t="shared" ref="G466:G475" si="134">IF(M466="","",$E$5/$M$680*M466)</f>
        <v/>
      </c>
      <c r="H466" s="37"/>
      <c r="I466" s="36"/>
      <c r="J466" s="36"/>
      <c r="K466" s="3"/>
      <c r="L466" s="3"/>
      <c r="M466" s="39" t="str">
        <f t="shared" ref="M466:M475" si="135">IF(ISBLANK(L466),"",IF($Q$465="y",0,AirflowAdj*42.654*EXP(-0.021*L466)))</f>
        <v/>
      </c>
      <c r="N466" s="36"/>
      <c r="O466" s="36"/>
      <c r="P466" s="112"/>
      <c r="Q466" s="36"/>
      <c r="R466" s="291" t="str">
        <f t="shared" si="120"/>
        <v/>
      </c>
    </row>
    <row r="467" spans="1:18" x14ac:dyDescent="0.3">
      <c r="A467" s="44"/>
      <c r="B467" s="579"/>
      <c r="C467" s="36"/>
      <c r="D467" s="36" t="str">
        <f t="shared" si="133"/>
        <v/>
      </c>
      <c r="E467" s="37"/>
      <c r="F467" s="38"/>
      <c r="G467" s="38" t="str">
        <f t="shared" si="134"/>
        <v/>
      </c>
      <c r="H467" s="37"/>
      <c r="I467" s="36"/>
      <c r="J467" s="36"/>
      <c r="K467" s="3"/>
      <c r="L467" s="3"/>
      <c r="M467" s="39" t="str">
        <f t="shared" si="135"/>
        <v/>
      </c>
      <c r="N467" s="36"/>
      <c r="O467" s="36"/>
      <c r="P467" s="112"/>
      <c r="Q467" s="36"/>
      <c r="R467" s="291" t="str">
        <f t="shared" si="120"/>
        <v/>
      </c>
    </row>
    <row r="468" spans="1:18" x14ac:dyDescent="0.3">
      <c r="A468" s="44"/>
      <c r="B468" s="579"/>
      <c r="C468" s="36"/>
      <c r="D468" s="36" t="str">
        <f t="shared" si="133"/>
        <v/>
      </c>
      <c r="E468" s="37"/>
      <c r="F468" s="38"/>
      <c r="G468" s="38" t="str">
        <f t="shared" si="134"/>
        <v/>
      </c>
      <c r="H468" s="37"/>
      <c r="I468" s="36"/>
      <c r="J468" s="36"/>
      <c r="K468" s="3"/>
      <c r="L468" s="3"/>
      <c r="M468" s="39" t="str">
        <f t="shared" si="135"/>
        <v/>
      </c>
      <c r="N468" s="36"/>
      <c r="O468" s="36"/>
      <c r="P468" s="112"/>
      <c r="Q468" s="36"/>
      <c r="R468" s="291" t="str">
        <f t="shared" si="120"/>
        <v/>
      </c>
    </row>
    <row r="469" spans="1:18" x14ac:dyDescent="0.3">
      <c r="A469" s="44"/>
      <c r="B469" s="579"/>
      <c r="C469" s="36"/>
      <c r="D469" s="36" t="str">
        <f t="shared" si="133"/>
        <v/>
      </c>
      <c r="E469" s="37"/>
      <c r="F469" s="38"/>
      <c r="G469" s="38" t="str">
        <f t="shared" si="134"/>
        <v/>
      </c>
      <c r="H469" s="37"/>
      <c r="I469" s="36"/>
      <c r="J469" s="36"/>
      <c r="K469" s="3"/>
      <c r="L469" s="3"/>
      <c r="M469" s="39" t="str">
        <f t="shared" si="135"/>
        <v/>
      </c>
      <c r="N469" s="36"/>
      <c r="O469" s="36"/>
      <c r="P469" s="112"/>
      <c r="Q469" s="36"/>
      <c r="R469" s="291" t="str">
        <f t="shared" si="120"/>
        <v/>
      </c>
    </row>
    <row r="470" spans="1:18" x14ac:dyDescent="0.3">
      <c r="A470" s="44"/>
      <c r="B470" s="579"/>
      <c r="C470" s="36"/>
      <c r="D470" s="36" t="str">
        <f t="shared" si="133"/>
        <v/>
      </c>
      <c r="E470" s="37"/>
      <c r="F470" s="38"/>
      <c r="G470" s="38" t="str">
        <f t="shared" si="134"/>
        <v/>
      </c>
      <c r="H470" s="37"/>
      <c r="I470" s="36"/>
      <c r="J470" s="36"/>
      <c r="K470" s="3"/>
      <c r="L470" s="3"/>
      <c r="M470" s="39" t="str">
        <f t="shared" si="135"/>
        <v/>
      </c>
      <c r="N470" s="36"/>
      <c r="O470" s="36"/>
      <c r="P470" s="112"/>
      <c r="Q470" s="36"/>
      <c r="R470" s="291" t="str">
        <f t="shared" si="120"/>
        <v/>
      </c>
    </row>
    <row r="471" spans="1:18" x14ac:dyDescent="0.3">
      <c r="A471" s="44"/>
      <c r="B471" s="579"/>
      <c r="C471" s="36"/>
      <c r="D471" s="36" t="str">
        <f t="shared" si="133"/>
        <v/>
      </c>
      <c r="E471" s="37"/>
      <c r="F471" s="38"/>
      <c r="G471" s="38" t="str">
        <f t="shared" si="134"/>
        <v/>
      </c>
      <c r="H471" s="37"/>
      <c r="I471" s="36"/>
      <c r="J471" s="36"/>
      <c r="K471" s="3"/>
      <c r="L471" s="3"/>
      <c r="M471" s="39" t="str">
        <f t="shared" si="135"/>
        <v/>
      </c>
      <c r="N471" s="36"/>
      <c r="O471" s="36"/>
      <c r="P471" s="112"/>
      <c r="Q471" s="36"/>
      <c r="R471" s="291" t="str">
        <f t="shared" si="120"/>
        <v/>
      </c>
    </row>
    <row r="472" spans="1:18" x14ac:dyDescent="0.3">
      <c r="A472" s="44"/>
      <c r="B472" s="579"/>
      <c r="C472" s="36"/>
      <c r="D472" s="36" t="str">
        <f t="shared" si="133"/>
        <v/>
      </c>
      <c r="E472" s="37"/>
      <c r="F472" s="38"/>
      <c r="G472" s="38" t="str">
        <f t="shared" si="134"/>
        <v/>
      </c>
      <c r="H472" s="37"/>
      <c r="I472" s="36"/>
      <c r="J472" s="36"/>
      <c r="K472" s="3"/>
      <c r="L472" s="3"/>
      <c r="M472" s="39" t="str">
        <f t="shared" si="135"/>
        <v/>
      </c>
      <c r="N472" s="36"/>
      <c r="O472" s="36"/>
      <c r="P472" s="112"/>
      <c r="Q472" s="36"/>
      <c r="R472" s="291" t="str">
        <f t="shared" si="120"/>
        <v/>
      </c>
    </row>
    <row r="473" spans="1:18" x14ac:dyDescent="0.3">
      <c r="A473" s="44"/>
      <c r="B473" s="579"/>
      <c r="C473" s="36"/>
      <c r="D473" s="36" t="str">
        <f t="shared" si="133"/>
        <v/>
      </c>
      <c r="E473" s="37"/>
      <c r="F473" s="38"/>
      <c r="G473" s="38" t="str">
        <f t="shared" si="134"/>
        <v/>
      </c>
      <c r="H473" s="37"/>
      <c r="I473" s="36"/>
      <c r="J473" s="36"/>
      <c r="K473" s="3"/>
      <c r="L473" s="3"/>
      <c r="M473" s="39" t="str">
        <f t="shared" si="135"/>
        <v/>
      </c>
      <c r="N473" s="36"/>
      <c r="O473" s="36"/>
      <c r="P473" s="112"/>
      <c r="Q473" s="36"/>
      <c r="R473" s="291" t="str">
        <f t="shared" si="120"/>
        <v/>
      </c>
    </row>
    <row r="474" spans="1:18" x14ac:dyDescent="0.3">
      <c r="A474" s="44"/>
      <c r="B474" s="579"/>
      <c r="C474" s="36"/>
      <c r="D474" s="36" t="str">
        <f t="shared" si="133"/>
        <v/>
      </c>
      <c r="E474" s="37"/>
      <c r="F474" s="38"/>
      <c r="G474" s="38" t="str">
        <f t="shared" si="134"/>
        <v/>
      </c>
      <c r="H474" s="37"/>
      <c r="I474" s="36"/>
      <c r="J474" s="36"/>
      <c r="K474" s="3"/>
      <c r="L474" s="3"/>
      <c r="M474" s="39" t="str">
        <f t="shared" si="135"/>
        <v/>
      </c>
      <c r="N474" s="36"/>
      <c r="O474" s="36"/>
      <c r="P474" s="112"/>
      <c r="Q474" s="36"/>
      <c r="R474" s="291" t="str">
        <f t="shared" si="120"/>
        <v/>
      </c>
    </row>
    <row r="475" spans="1:18" x14ac:dyDescent="0.3">
      <c r="A475" s="44"/>
      <c r="B475" s="580"/>
      <c r="C475" s="36"/>
      <c r="D475" s="36" t="str">
        <f t="shared" si="133"/>
        <v/>
      </c>
      <c r="E475" s="37"/>
      <c r="F475" s="38"/>
      <c r="G475" s="38" t="str">
        <f t="shared" si="134"/>
        <v/>
      </c>
      <c r="H475" s="37"/>
      <c r="I475" s="36"/>
      <c r="J475" s="36"/>
      <c r="K475" s="3"/>
      <c r="L475" s="3"/>
      <c r="M475" s="39" t="str">
        <f t="shared" si="135"/>
        <v/>
      </c>
      <c r="N475" s="36"/>
      <c r="O475" s="36"/>
      <c r="P475" s="112"/>
      <c r="Q475" s="36"/>
      <c r="R475" s="291" t="str">
        <f t="shared" si="120"/>
        <v/>
      </c>
    </row>
    <row r="476" spans="1:18" ht="15" customHeight="1" x14ac:dyDescent="0.3">
      <c r="A476" s="44"/>
      <c r="B476" s="71" t="s">
        <v>12</v>
      </c>
      <c r="C476" s="3"/>
      <c r="D476" s="32">
        <f>SUM(D477:D486)</f>
        <v>0</v>
      </c>
      <c r="E476" s="33" t="e">
        <f>D476/C476</f>
        <v>#DIV/0!</v>
      </c>
      <c r="F476" s="72"/>
      <c r="G476" s="34">
        <f>SUM(G477:G486)</f>
        <v>0</v>
      </c>
      <c r="H476" s="33" t="e">
        <f>G476/F476</f>
        <v>#DIV/0!</v>
      </c>
      <c r="I476" s="32">
        <f ca="1">C476*$C$5</f>
        <v>0</v>
      </c>
      <c r="J476" s="32">
        <f>F476*$C$4</f>
        <v>0</v>
      </c>
      <c r="K476" s="32"/>
      <c r="L476" s="32"/>
      <c r="M476" s="35"/>
      <c r="N476" s="32">
        <f ca="1">(MAX(I476:J476))</f>
        <v>0</v>
      </c>
      <c r="O476" s="32">
        <f ca="1">ROUNDDOWN(N476/$P$2,0)</f>
        <v>0</v>
      </c>
      <c r="P476" s="34">
        <f>COUNTA(L477:L486)</f>
        <v>0</v>
      </c>
      <c r="Q476" s="3"/>
      <c r="R476" s="290" t="str">
        <f t="shared" si="120"/>
        <v/>
      </c>
    </row>
    <row r="477" spans="1:18" x14ac:dyDescent="0.3">
      <c r="A477" s="44"/>
      <c r="B477" s="578" t="s">
        <v>13</v>
      </c>
      <c r="C477" s="36"/>
      <c r="D477" s="36" t="str">
        <f t="shared" ref="D477:D486" si="136">IF(M477="","",$E$4/$M$680*M477)</f>
        <v/>
      </c>
      <c r="E477" s="37"/>
      <c r="F477" s="38"/>
      <c r="G477" s="38" t="str">
        <f t="shared" ref="G477:G486" si="137">IF(M477="","",$E$5/$M$680*M477)</f>
        <v/>
      </c>
      <c r="H477" s="37"/>
      <c r="I477" s="36"/>
      <c r="J477" s="36"/>
      <c r="K477" s="3"/>
      <c r="L477" s="3"/>
      <c r="M477" s="39" t="str">
        <f t="shared" ref="M477:M486" si="138">IF(ISBLANK(L477),"",IF($Q$476="y",0,AirflowAdj*42.654*EXP(-0.021*L477)))</f>
        <v/>
      </c>
      <c r="N477" s="36"/>
      <c r="O477" s="36"/>
      <c r="P477" s="112"/>
      <c r="Q477" s="36"/>
      <c r="R477" s="291" t="str">
        <f t="shared" si="120"/>
        <v/>
      </c>
    </row>
    <row r="478" spans="1:18" x14ac:dyDescent="0.3">
      <c r="A478" s="44"/>
      <c r="B478" s="579"/>
      <c r="C478" s="36"/>
      <c r="D478" s="36" t="str">
        <f t="shared" si="136"/>
        <v/>
      </c>
      <c r="E478" s="37"/>
      <c r="F478" s="38"/>
      <c r="G478" s="38" t="str">
        <f t="shared" si="137"/>
        <v/>
      </c>
      <c r="H478" s="37"/>
      <c r="I478" s="36"/>
      <c r="J478" s="36"/>
      <c r="K478" s="3"/>
      <c r="L478" s="3"/>
      <c r="M478" s="39" t="str">
        <f t="shared" si="138"/>
        <v/>
      </c>
      <c r="N478" s="36"/>
      <c r="O478" s="36"/>
      <c r="P478" s="112"/>
      <c r="Q478" s="36"/>
      <c r="R478" s="291" t="str">
        <f t="shared" si="120"/>
        <v/>
      </c>
    </row>
    <row r="479" spans="1:18" x14ac:dyDescent="0.3">
      <c r="A479" s="44"/>
      <c r="B479" s="579"/>
      <c r="C479" s="36"/>
      <c r="D479" s="36" t="str">
        <f t="shared" si="136"/>
        <v/>
      </c>
      <c r="E479" s="37"/>
      <c r="F479" s="38"/>
      <c r="G479" s="38" t="str">
        <f t="shared" si="137"/>
        <v/>
      </c>
      <c r="H479" s="37"/>
      <c r="I479" s="36"/>
      <c r="J479" s="36"/>
      <c r="K479" s="3"/>
      <c r="L479" s="3"/>
      <c r="M479" s="39" t="str">
        <f t="shared" si="138"/>
        <v/>
      </c>
      <c r="N479" s="36"/>
      <c r="O479" s="36"/>
      <c r="P479" s="112"/>
      <c r="Q479" s="36"/>
      <c r="R479" s="291" t="str">
        <f t="shared" si="120"/>
        <v/>
      </c>
    </row>
    <row r="480" spans="1:18" x14ac:dyDescent="0.3">
      <c r="A480" s="44"/>
      <c r="B480" s="579"/>
      <c r="C480" s="36"/>
      <c r="D480" s="36" t="str">
        <f t="shared" si="136"/>
        <v/>
      </c>
      <c r="E480" s="37"/>
      <c r="F480" s="38"/>
      <c r="G480" s="38" t="str">
        <f t="shared" si="137"/>
        <v/>
      </c>
      <c r="H480" s="37"/>
      <c r="I480" s="36"/>
      <c r="J480" s="36"/>
      <c r="K480" s="3"/>
      <c r="L480" s="3"/>
      <c r="M480" s="39" t="str">
        <f t="shared" si="138"/>
        <v/>
      </c>
      <c r="N480" s="36"/>
      <c r="O480" s="36"/>
      <c r="P480" s="112"/>
      <c r="Q480" s="36"/>
      <c r="R480" s="291" t="str">
        <f t="shared" si="120"/>
        <v/>
      </c>
    </row>
    <row r="481" spans="1:18" x14ac:dyDescent="0.3">
      <c r="A481" s="44"/>
      <c r="B481" s="579"/>
      <c r="C481" s="36"/>
      <c r="D481" s="36" t="str">
        <f t="shared" si="136"/>
        <v/>
      </c>
      <c r="E481" s="37"/>
      <c r="F481" s="38"/>
      <c r="G481" s="38" t="str">
        <f t="shared" si="137"/>
        <v/>
      </c>
      <c r="H481" s="37"/>
      <c r="I481" s="36"/>
      <c r="J481" s="36"/>
      <c r="K481" s="3"/>
      <c r="L481" s="3"/>
      <c r="M481" s="39" t="str">
        <f t="shared" si="138"/>
        <v/>
      </c>
      <c r="N481" s="36"/>
      <c r="O481" s="36"/>
      <c r="P481" s="112"/>
      <c r="Q481" s="36"/>
      <c r="R481" s="291" t="str">
        <f t="shared" ref="R481:R544" si="139">IF(K481=1,$C$683,IF(K481=2,$C$684,IF(K481=3,$C$685,IF(K481=4,$C$686,IF(K481=5,$C$687,IF(K481=6,$C$688,IF(K481=7,$C$689,IF(K481=8,$C$690,IF(K481=0,"","")))))))))</f>
        <v/>
      </c>
    </row>
    <row r="482" spans="1:18" x14ac:dyDescent="0.3">
      <c r="A482" s="44"/>
      <c r="B482" s="579"/>
      <c r="C482" s="36"/>
      <c r="D482" s="36" t="str">
        <f t="shared" si="136"/>
        <v/>
      </c>
      <c r="E482" s="37"/>
      <c r="F482" s="38"/>
      <c r="G482" s="38" t="str">
        <f t="shared" si="137"/>
        <v/>
      </c>
      <c r="H482" s="37"/>
      <c r="I482" s="36"/>
      <c r="J482" s="36"/>
      <c r="K482" s="3"/>
      <c r="L482" s="3"/>
      <c r="M482" s="39" t="str">
        <f t="shared" si="138"/>
        <v/>
      </c>
      <c r="N482" s="36"/>
      <c r="O482" s="36"/>
      <c r="P482" s="112"/>
      <c r="Q482" s="36"/>
      <c r="R482" s="291" t="str">
        <f t="shared" si="139"/>
        <v/>
      </c>
    </row>
    <row r="483" spans="1:18" x14ac:dyDescent="0.3">
      <c r="A483" s="44"/>
      <c r="B483" s="579"/>
      <c r="C483" s="36"/>
      <c r="D483" s="36" t="str">
        <f t="shared" si="136"/>
        <v/>
      </c>
      <c r="E483" s="37"/>
      <c r="F483" s="38"/>
      <c r="G483" s="38" t="str">
        <f t="shared" si="137"/>
        <v/>
      </c>
      <c r="H483" s="37"/>
      <c r="I483" s="36"/>
      <c r="J483" s="36"/>
      <c r="K483" s="3"/>
      <c r="L483" s="3"/>
      <c r="M483" s="39" t="str">
        <f t="shared" si="138"/>
        <v/>
      </c>
      <c r="N483" s="36"/>
      <c r="O483" s="36"/>
      <c r="P483" s="112"/>
      <c r="Q483" s="36"/>
      <c r="R483" s="291" t="str">
        <f t="shared" si="139"/>
        <v/>
      </c>
    </row>
    <row r="484" spans="1:18" x14ac:dyDescent="0.3">
      <c r="A484" s="44"/>
      <c r="B484" s="579"/>
      <c r="C484" s="36"/>
      <c r="D484" s="36" t="str">
        <f t="shared" si="136"/>
        <v/>
      </c>
      <c r="E484" s="37"/>
      <c r="F484" s="38"/>
      <c r="G484" s="38" t="str">
        <f t="shared" si="137"/>
        <v/>
      </c>
      <c r="H484" s="37"/>
      <c r="I484" s="36"/>
      <c r="J484" s="36"/>
      <c r="K484" s="3"/>
      <c r="L484" s="3"/>
      <c r="M484" s="39" t="str">
        <f t="shared" si="138"/>
        <v/>
      </c>
      <c r="N484" s="36"/>
      <c r="O484" s="36"/>
      <c r="P484" s="112"/>
      <c r="Q484" s="36"/>
      <c r="R484" s="291" t="str">
        <f t="shared" si="139"/>
        <v/>
      </c>
    </row>
    <row r="485" spans="1:18" x14ac:dyDescent="0.3">
      <c r="A485" s="44"/>
      <c r="B485" s="579"/>
      <c r="C485" s="36"/>
      <c r="D485" s="36" t="str">
        <f t="shared" si="136"/>
        <v/>
      </c>
      <c r="E485" s="37"/>
      <c r="F485" s="38"/>
      <c r="G485" s="38" t="str">
        <f t="shared" si="137"/>
        <v/>
      </c>
      <c r="H485" s="37"/>
      <c r="I485" s="36"/>
      <c r="J485" s="36"/>
      <c r="K485" s="3"/>
      <c r="L485" s="3"/>
      <c r="M485" s="39" t="str">
        <f t="shared" si="138"/>
        <v/>
      </c>
      <c r="N485" s="36"/>
      <c r="O485" s="36"/>
      <c r="P485" s="112"/>
      <c r="Q485" s="36"/>
      <c r="R485" s="291" t="str">
        <f t="shared" si="139"/>
        <v/>
      </c>
    </row>
    <row r="486" spans="1:18" x14ac:dyDescent="0.3">
      <c r="A486" s="44"/>
      <c r="B486" s="580"/>
      <c r="C486" s="36"/>
      <c r="D486" s="36" t="str">
        <f t="shared" si="136"/>
        <v/>
      </c>
      <c r="E486" s="37"/>
      <c r="F486" s="38"/>
      <c r="G486" s="38" t="str">
        <f t="shared" si="137"/>
        <v/>
      </c>
      <c r="H486" s="37"/>
      <c r="I486" s="36"/>
      <c r="J486" s="36"/>
      <c r="K486" s="3"/>
      <c r="L486" s="3"/>
      <c r="M486" s="39" t="str">
        <f t="shared" si="138"/>
        <v/>
      </c>
      <c r="N486" s="36"/>
      <c r="O486" s="36"/>
      <c r="P486" s="112"/>
      <c r="Q486" s="36"/>
      <c r="R486" s="291" t="str">
        <f t="shared" si="139"/>
        <v/>
      </c>
    </row>
    <row r="487" spans="1:18" ht="15" customHeight="1" x14ac:dyDescent="0.3">
      <c r="A487" s="44"/>
      <c r="B487" s="71" t="s">
        <v>12</v>
      </c>
      <c r="C487" s="3"/>
      <c r="D487" s="32">
        <f>SUM(D488:D497)</f>
        <v>0</v>
      </c>
      <c r="E487" s="33" t="e">
        <f>D487/C487</f>
        <v>#DIV/0!</v>
      </c>
      <c r="F487" s="72"/>
      <c r="G487" s="34">
        <f>SUM(G488:G497)</f>
        <v>0</v>
      </c>
      <c r="H487" s="33" t="e">
        <f>G487/F487</f>
        <v>#DIV/0!</v>
      </c>
      <c r="I487" s="32">
        <f ca="1">C487*$C$5</f>
        <v>0</v>
      </c>
      <c r="J487" s="32">
        <f>F487*$C$4</f>
        <v>0</v>
      </c>
      <c r="K487" s="32"/>
      <c r="L487" s="32"/>
      <c r="M487" s="35"/>
      <c r="N487" s="32">
        <f ca="1">(MAX(I487:J487))</f>
        <v>0</v>
      </c>
      <c r="O487" s="32">
        <f ca="1">ROUNDDOWN(N487/$P$2,0)</f>
        <v>0</v>
      </c>
      <c r="P487" s="34">
        <f>COUNTA(L488:L497)</f>
        <v>0</v>
      </c>
      <c r="Q487" s="3"/>
      <c r="R487" s="290" t="str">
        <f t="shared" si="139"/>
        <v/>
      </c>
    </row>
    <row r="488" spans="1:18" x14ac:dyDescent="0.3">
      <c r="A488" s="44"/>
      <c r="B488" s="578" t="s">
        <v>13</v>
      </c>
      <c r="C488" s="36"/>
      <c r="D488" s="36" t="str">
        <f t="shared" ref="D488:D497" si="140">IF(M488="","",$E$4/$M$680*M488)</f>
        <v/>
      </c>
      <c r="E488" s="37"/>
      <c r="F488" s="38"/>
      <c r="G488" s="38" t="str">
        <f t="shared" ref="G488:G497" si="141">IF(M488="","",$E$5/$M$680*M488)</f>
        <v/>
      </c>
      <c r="H488" s="37"/>
      <c r="I488" s="36"/>
      <c r="J488" s="36"/>
      <c r="K488" s="3"/>
      <c r="L488" s="3"/>
      <c r="M488" s="39" t="str">
        <f t="shared" ref="M488:M497" si="142">IF(ISBLANK(L488),"",IF($Q$487="y",0,AirflowAdj*42.654*EXP(-0.021*L488)))</f>
        <v/>
      </c>
      <c r="N488" s="36"/>
      <c r="O488" s="36"/>
      <c r="P488" s="112"/>
      <c r="Q488" s="36"/>
      <c r="R488" s="291" t="str">
        <f t="shared" si="139"/>
        <v/>
      </c>
    </row>
    <row r="489" spans="1:18" x14ac:dyDescent="0.3">
      <c r="A489" s="44"/>
      <c r="B489" s="579"/>
      <c r="C489" s="36"/>
      <c r="D489" s="36" t="str">
        <f t="shared" si="140"/>
        <v/>
      </c>
      <c r="E489" s="37"/>
      <c r="F489" s="38"/>
      <c r="G489" s="38" t="str">
        <f t="shared" si="141"/>
        <v/>
      </c>
      <c r="H489" s="37"/>
      <c r="I489" s="36"/>
      <c r="J489" s="36"/>
      <c r="K489" s="3"/>
      <c r="L489" s="3"/>
      <c r="M489" s="39" t="str">
        <f t="shared" si="142"/>
        <v/>
      </c>
      <c r="N489" s="36"/>
      <c r="O489" s="36"/>
      <c r="P489" s="112"/>
      <c r="Q489" s="36"/>
      <c r="R489" s="291" t="str">
        <f t="shared" si="139"/>
        <v/>
      </c>
    </row>
    <row r="490" spans="1:18" x14ac:dyDescent="0.3">
      <c r="A490" s="44"/>
      <c r="B490" s="579"/>
      <c r="C490" s="36"/>
      <c r="D490" s="36" t="str">
        <f t="shared" si="140"/>
        <v/>
      </c>
      <c r="E490" s="37"/>
      <c r="F490" s="38"/>
      <c r="G490" s="38" t="str">
        <f t="shared" si="141"/>
        <v/>
      </c>
      <c r="H490" s="37"/>
      <c r="I490" s="36"/>
      <c r="J490" s="36"/>
      <c r="K490" s="3"/>
      <c r="L490" s="3"/>
      <c r="M490" s="39" t="str">
        <f t="shared" si="142"/>
        <v/>
      </c>
      <c r="N490" s="36"/>
      <c r="O490" s="36"/>
      <c r="P490" s="112"/>
      <c r="Q490" s="36"/>
      <c r="R490" s="291" t="str">
        <f t="shared" si="139"/>
        <v/>
      </c>
    </row>
    <row r="491" spans="1:18" x14ac:dyDescent="0.3">
      <c r="A491" s="44"/>
      <c r="B491" s="579"/>
      <c r="C491" s="36"/>
      <c r="D491" s="36" t="str">
        <f t="shared" si="140"/>
        <v/>
      </c>
      <c r="E491" s="37"/>
      <c r="F491" s="38"/>
      <c r="G491" s="38" t="str">
        <f t="shared" si="141"/>
        <v/>
      </c>
      <c r="H491" s="37"/>
      <c r="I491" s="36"/>
      <c r="J491" s="36"/>
      <c r="K491" s="3"/>
      <c r="L491" s="3"/>
      <c r="M491" s="39" t="str">
        <f t="shared" si="142"/>
        <v/>
      </c>
      <c r="N491" s="36"/>
      <c r="O491" s="36"/>
      <c r="P491" s="112"/>
      <c r="Q491" s="36"/>
      <c r="R491" s="291" t="str">
        <f t="shared" si="139"/>
        <v/>
      </c>
    </row>
    <row r="492" spans="1:18" x14ac:dyDescent="0.3">
      <c r="A492" s="44"/>
      <c r="B492" s="579"/>
      <c r="C492" s="36"/>
      <c r="D492" s="36" t="str">
        <f t="shared" si="140"/>
        <v/>
      </c>
      <c r="E492" s="37"/>
      <c r="F492" s="38"/>
      <c r="G492" s="38" t="str">
        <f t="shared" si="141"/>
        <v/>
      </c>
      <c r="H492" s="37"/>
      <c r="I492" s="36"/>
      <c r="J492" s="36"/>
      <c r="K492" s="3"/>
      <c r="L492" s="3"/>
      <c r="M492" s="39" t="str">
        <f t="shared" si="142"/>
        <v/>
      </c>
      <c r="N492" s="36"/>
      <c r="O492" s="36"/>
      <c r="P492" s="112"/>
      <c r="Q492" s="36"/>
      <c r="R492" s="291" t="str">
        <f t="shared" si="139"/>
        <v/>
      </c>
    </row>
    <row r="493" spans="1:18" x14ac:dyDescent="0.3">
      <c r="A493" s="44"/>
      <c r="B493" s="579"/>
      <c r="C493" s="36"/>
      <c r="D493" s="36" t="str">
        <f t="shared" si="140"/>
        <v/>
      </c>
      <c r="E493" s="37"/>
      <c r="F493" s="38"/>
      <c r="G493" s="38" t="str">
        <f t="shared" si="141"/>
        <v/>
      </c>
      <c r="H493" s="37"/>
      <c r="I493" s="36"/>
      <c r="J493" s="36"/>
      <c r="K493" s="3"/>
      <c r="L493" s="3"/>
      <c r="M493" s="39" t="str">
        <f t="shared" si="142"/>
        <v/>
      </c>
      <c r="N493" s="36"/>
      <c r="O493" s="36"/>
      <c r="P493" s="112"/>
      <c r="Q493" s="36"/>
      <c r="R493" s="291" t="str">
        <f t="shared" si="139"/>
        <v/>
      </c>
    </row>
    <row r="494" spans="1:18" x14ac:dyDescent="0.3">
      <c r="A494" s="44"/>
      <c r="B494" s="579"/>
      <c r="C494" s="36"/>
      <c r="D494" s="36" t="str">
        <f t="shared" si="140"/>
        <v/>
      </c>
      <c r="E494" s="37"/>
      <c r="F494" s="38"/>
      <c r="G494" s="38" t="str">
        <f t="shared" si="141"/>
        <v/>
      </c>
      <c r="H494" s="37"/>
      <c r="I494" s="36"/>
      <c r="J494" s="36"/>
      <c r="K494" s="3"/>
      <c r="L494" s="3"/>
      <c r="M494" s="39" t="str">
        <f t="shared" si="142"/>
        <v/>
      </c>
      <c r="N494" s="36"/>
      <c r="O494" s="36"/>
      <c r="P494" s="112"/>
      <c r="Q494" s="36"/>
      <c r="R494" s="291" t="str">
        <f t="shared" si="139"/>
        <v/>
      </c>
    </row>
    <row r="495" spans="1:18" x14ac:dyDescent="0.3">
      <c r="A495" s="44"/>
      <c r="B495" s="579"/>
      <c r="C495" s="36"/>
      <c r="D495" s="36" t="str">
        <f t="shared" si="140"/>
        <v/>
      </c>
      <c r="E495" s="37"/>
      <c r="F495" s="38"/>
      <c r="G495" s="38" t="str">
        <f t="shared" si="141"/>
        <v/>
      </c>
      <c r="H495" s="37"/>
      <c r="I495" s="36"/>
      <c r="J495" s="36"/>
      <c r="K495" s="3"/>
      <c r="L495" s="3"/>
      <c r="M495" s="39" t="str">
        <f t="shared" si="142"/>
        <v/>
      </c>
      <c r="N495" s="36"/>
      <c r="O495" s="36"/>
      <c r="P495" s="112"/>
      <c r="Q495" s="36"/>
      <c r="R495" s="291" t="str">
        <f t="shared" si="139"/>
        <v/>
      </c>
    </row>
    <row r="496" spans="1:18" x14ac:dyDescent="0.3">
      <c r="A496" s="44"/>
      <c r="B496" s="579"/>
      <c r="C496" s="36"/>
      <c r="D496" s="36" t="str">
        <f t="shared" si="140"/>
        <v/>
      </c>
      <c r="E496" s="37"/>
      <c r="F496" s="38"/>
      <c r="G496" s="38" t="str">
        <f t="shared" si="141"/>
        <v/>
      </c>
      <c r="H496" s="37"/>
      <c r="I496" s="36"/>
      <c r="J496" s="36"/>
      <c r="K496" s="3"/>
      <c r="L496" s="3"/>
      <c r="M496" s="39" t="str">
        <f t="shared" si="142"/>
        <v/>
      </c>
      <c r="N496" s="36"/>
      <c r="O496" s="36"/>
      <c r="P496" s="112"/>
      <c r="Q496" s="36"/>
      <c r="R496" s="291" t="str">
        <f t="shared" si="139"/>
        <v/>
      </c>
    </row>
    <row r="497" spans="1:18" x14ac:dyDescent="0.3">
      <c r="A497" s="44"/>
      <c r="B497" s="580"/>
      <c r="C497" s="36"/>
      <c r="D497" s="36" t="str">
        <f t="shared" si="140"/>
        <v/>
      </c>
      <c r="E497" s="37"/>
      <c r="F497" s="38"/>
      <c r="G497" s="38" t="str">
        <f t="shared" si="141"/>
        <v/>
      </c>
      <c r="H497" s="37"/>
      <c r="I497" s="36"/>
      <c r="J497" s="36"/>
      <c r="K497" s="3"/>
      <c r="L497" s="3"/>
      <c r="M497" s="39" t="str">
        <f t="shared" si="142"/>
        <v/>
      </c>
      <c r="N497" s="36"/>
      <c r="O497" s="36"/>
      <c r="P497" s="112"/>
      <c r="Q497" s="36"/>
      <c r="R497" s="291" t="str">
        <f t="shared" si="139"/>
        <v/>
      </c>
    </row>
    <row r="498" spans="1:18" ht="14.25" customHeight="1" x14ac:dyDescent="0.3">
      <c r="A498" s="44"/>
      <c r="B498" s="110" t="s">
        <v>12</v>
      </c>
      <c r="C498" s="3"/>
      <c r="D498" s="32">
        <f>SUM(D499:D508)</f>
        <v>0</v>
      </c>
      <c r="E498" s="33" t="e">
        <f>D498/C498</f>
        <v>#DIV/0!</v>
      </c>
      <c r="F498" s="72"/>
      <c r="G498" s="34">
        <f>SUM(G499:G508)</f>
        <v>0</v>
      </c>
      <c r="H498" s="33" t="e">
        <f>G498/F498</f>
        <v>#DIV/0!</v>
      </c>
      <c r="I498" s="32">
        <f ca="1">C498*$C$5</f>
        <v>0</v>
      </c>
      <c r="J498" s="32">
        <f>F498*$C$4</f>
        <v>0</v>
      </c>
      <c r="K498" s="32"/>
      <c r="L498" s="32"/>
      <c r="M498" s="35"/>
      <c r="N498" s="32">
        <f ca="1">(MAX(I498:J498))</f>
        <v>0</v>
      </c>
      <c r="O498" s="32">
        <f ca="1">ROUNDDOWN(N498/$P$2,0)</f>
        <v>0</v>
      </c>
      <c r="P498" s="34">
        <f>COUNTA(L499:L508)</f>
        <v>0</v>
      </c>
      <c r="Q498" s="3"/>
      <c r="R498" s="290" t="str">
        <f t="shared" si="139"/>
        <v/>
      </c>
    </row>
    <row r="499" spans="1:18" ht="15" customHeight="1" x14ac:dyDescent="0.3">
      <c r="A499" s="44"/>
      <c r="B499" s="578" t="s">
        <v>13</v>
      </c>
      <c r="C499" s="36"/>
      <c r="D499" s="36" t="str">
        <f t="shared" ref="D499:D508" si="143">IF(M499="","",$E$4/$M$680*M499)</f>
        <v/>
      </c>
      <c r="E499" s="37"/>
      <c r="F499" s="38"/>
      <c r="G499" s="38" t="str">
        <f t="shared" ref="G499:G508" si="144">IF(M499="","",$E$5/$M$680*M499)</f>
        <v/>
      </c>
      <c r="H499" s="37"/>
      <c r="I499" s="36"/>
      <c r="J499" s="36"/>
      <c r="K499" s="3"/>
      <c r="L499" s="3"/>
      <c r="M499" s="39" t="str">
        <f t="shared" ref="M499:M508" si="145">IF(ISBLANK(L499),"",IF($Q$498="y",0,AirflowAdj*42.654*EXP(-0.021*L499)))</f>
        <v/>
      </c>
      <c r="N499" s="36"/>
      <c r="O499" s="36"/>
      <c r="P499" s="112"/>
      <c r="Q499" s="36"/>
      <c r="R499" s="291" t="str">
        <f t="shared" si="139"/>
        <v/>
      </c>
    </row>
    <row r="500" spans="1:18" ht="15" customHeight="1" x14ac:dyDescent="0.3">
      <c r="A500" s="44"/>
      <c r="B500" s="579"/>
      <c r="C500" s="36"/>
      <c r="D500" s="36" t="str">
        <f t="shared" si="143"/>
        <v/>
      </c>
      <c r="E500" s="37"/>
      <c r="F500" s="38"/>
      <c r="G500" s="38" t="str">
        <f t="shared" si="144"/>
        <v/>
      </c>
      <c r="H500" s="37"/>
      <c r="I500" s="36"/>
      <c r="J500" s="36"/>
      <c r="K500" s="3"/>
      <c r="L500" s="3"/>
      <c r="M500" s="39" t="str">
        <f t="shared" si="145"/>
        <v/>
      </c>
      <c r="N500" s="36"/>
      <c r="O500" s="36"/>
      <c r="P500" s="112"/>
      <c r="Q500" s="36"/>
      <c r="R500" s="291" t="str">
        <f t="shared" si="139"/>
        <v/>
      </c>
    </row>
    <row r="501" spans="1:18" x14ac:dyDescent="0.3">
      <c r="A501" s="44"/>
      <c r="B501" s="579"/>
      <c r="C501" s="36"/>
      <c r="D501" s="36" t="str">
        <f t="shared" si="143"/>
        <v/>
      </c>
      <c r="E501" s="37"/>
      <c r="F501" s="38"/>
      <c r="G501" s="38" t="str">
        <f t="shared" si="144"/>
        <v/>
      </c>
      <c r="H501" s="37"/>
      <c r="I501" s="36"/>
      <c r="J501" s="36"/>
      <c r="K501" s="3"/>
      <c r="L501" s="3"/>
      <c r="M501" s="39" t="str">
        <f t="shared" si="145"/>
        <v/>
      </c>
      <c r="N501" s="36"/>
      <c r="O501" s="36"/>
      <c r="P501" s="112"/>
      <c r="Q501" s="36"/>
      <c r="R501" s="291" t="str">
        <f t="shared" si="139"/>
        <v/>
      </c>
    </row>
    <row r="502" spans="1:18" x14ac:dyDescent="0.3">
      <c r="A502" s="44"/>
      <c r="B502" s="579"/>
      <c r="C502" s="36"/>
      <c r="D502" s="36" t="str">
        <f t="shared" si="143"/>
        <v/>
      </c>
      <c r="E502" s="37"/>
      <c r="F502" s="38"/>
      <c r="G502" s="38" t="str">
        <f t="shared" si="144"/>
        <v/>
      </c>
      <c r="H502" s="37"/>
      <c r="I502" s="36"/>
      <c r="J502" s="36"/>
      <c r="K502" s="3"/>
      <c r="L502" s="3"/>
      <c r="M502" s="39" t="str">
        <f t="shared" si="145"/>
        <v/>
      </c>
      <c r="N502" s="36"/>
      <c r="O502" s="36"/>
      <c r="P502" s="112"/>
      <c r="Q502" s="36"/>
      <c r="R502" s="291" t="str">
        <f t="shared" si="139"/>
        <v/>
      </c>
    </row>
    <row r="503" spans="1:18" x14ac:dyDescent="0.3">
      <c r="A503" s="44"/>
      <c r="B503" s="579"/>
      <c r="C503" s="36"/>
      <c r="D503" s="36" t="str">
        <f t="shared" si="143"/>
        <v/>
      </c>
      <c r="E503" s="37"/>
      <c r="F503" s="38"/>
      <c r="G503" s="38" t="str">
        <f t="shared" si="144"/>
        <v/>
      </c>
      <c r="H503" s="37"/>
      <c r="I503" s="36"/>
      <c r="J503" s="36"/>
      <c r="K503" s="3"/>
      <c r="L503" s="3"/>
      <c r="M503" s="39" t="str">
        <f t="shared" si="145"/>
        <v/>
      </c>
      <c r="N503" s="36"/>
      <c r="O503" s="36"/>
      <c r="P503" s="112"/>
      <c r="Q503" s="36"/>
      <c r="R503" s="291" t="str">
        <f t="shared" si="139"/>
        <v/>
      </c>
    </row>
    <row r="504" spans="1:18" x14ac:dyDescent="0.3">
      <c r="A504" s="44"/>
      <c r="B504" s="579"/>
      <c r="C504" s="36"/>
      <c r="D504" s="36" t="str">
        <f t="shared" si="143"/>
        <v/>
      </c>
      <c r="E504" s="37"/>
      <c r="F504" s="38"/>
      <c r="G504" s="38" t="str">
        <f t="shared" si="144"/>
        <v/>
      </c>
      <c r="H504" s="37"/>
      <c r="I504" s="36"/>
      <c r="J504" s="36"/>
      <c r="K504" s="3"/>
      <c r="L504" s="3"/>
      <c r="M504" s="39" t="str">
        <f t="shared" si="145"/>
        <v/>
      </c>
      <c r="N504" s="36"/>
      <c r="O504" s="36"/>
      <c r="P504" s="112"/>
      <c r="Q504" s="36"/>
      <c r="R504" s="291" t="str">
        <f t="shared" si="139"/>
        <v/>
      </c>
    </row>
    <row r="505" spans="1:18" x14ac:dyDescent="0.3">
      <c r="A505" s="44"/>
      <c r="B505" s="579"/>
      <c r="C505" s="36"/>
      <c r="D505" s="36" t="str">
        <f t="shared" si="143"/>
        <v/>
      </c>
      <c r="E505" s="37"/>
      <c r="F505" s="38"/>
      <c r="G505" s="38" t="str">
        <f t="shared" si="144"/>
        <v/>
      </c>
      <c r="H505" s="37"/>
      <c r="I505" s="36"/>
      <c r="J505" s="36"/>
      <c r="K505" s="3"/>
      <c r="L505" s="3"/>
      <c r="M505" s="39" t="str">
        <f t="shared" si="145"/>
        <v/>
      </c>
      <c r="N505" s="36"/>
      <c r="O505" s="36"/>
      <c r="P505" s="112"/>
      <c r="Q505" s="36"/>
      <c r="R505" s="291" t="str">
        <f t="shared" si="139"/>
        <v/>
      </c>
    </row>
    <row r="506" spans="1:18" x14ac:dyDescent="0.3">
      <c r="A506" s="44"/>
      <c r="B506" s="579"/>
      <c r="C506" s="36"/>
      <c r="D506" s="36" t="str">
        <f t="shared" si="143"/>
        <v/>
      </c>
      <c r="E506" s="37"/>
      <c r="F506" s="38"/>
      <c r="G506" s="38" t="str">
        <f t="shared" si="144"/>
        <v/>
      </c>
      <c r="H506" s="37"/>
      <c r="I506" s="36"/>
      <c r="J506" s="36"/>
      <c r="K506" s="3"/>
      <c r="L506" s="3"/>
      <c r="M506" s="39" t="str">
        <f t="shared" si="145"/>
        <v/>
      </c>
      <c r="N506" s="36"/>
      <c r="O506" s="36"/>
      <c r="P506" s="112"/>
      <c r="Q506" s="36"/>
      <c r="R506" s="291" t="str">
        <f t="shared" si="139"/>
        <v/>
      </c>
    </row>
    <row r="507" spans="1:18" x14ac:dyDescent="0.3">
      <c r="A507" s="44"/>
      <c r="B507" s="579"/>
      <c r="C507" s="36"/>
      <c r="D507" s="36" t="str">
        <f t="shared" si="143"/>
        <v/>
      </c>
      <c r="E507" s="37"/>
      <c r="F507" s="38"/>
      <c r="G507" s="38" t="str">
        <f t="shared" si="144"/>
        <v/>
      </c>
      <c r="H507" s="37"/>
      <c r="I507" s="36"/>
      <c r="J507" s="36"/>
      <c r="K507" s="3"/>
      <c r="L507" s="3"/>
      <c r="M507" s="39" t="str">
        <f t="shared" si="145"/>
        <v/>
      </c>
      <c r="N507" s="36"/>
      <c r="O507" s="36"/>
      <c r="P507" s="112"/>
      <c r="Q507" s="36"/>
      <c r="R507" s="291" t="str">
        <f t="shared" si="139"/>
        <v/>
      </c>
    </row>
    <row r="508" spans="1:18" x14ac:dyDescent="0.3">
      <c r="A508" s="44"/>
      <c r="B508" s="580"/>
      <c r="C508" s="36"/>
      <c r="D508" s="36" t="str">
        <f t="shared" si="143"/>
        <v/>
      </c>
      <c r="E508" s="37"/>
      <c r="F508" s="38"/>
      <c r="G508" s="38" t="str">
        <f t="shared" si="144"/>
        <v/>
      </c>
      <c r="H508" s="37"/>
      <c r="I508" s="36"/>
      <c r="J508" s="36"/>
      <c r="K508" s="3"/>
      <c r="L508" s="3"/>
      <c r="M508" s="39" t="str">
        <f t="shared" si="145"/>
        <v/>
      </c>
      <c r="N508" s="36"/>
      <c r="O508" s="36"/>
      <c r="P508" s="112"/>
      <c r="Q508" s="36"/>
      <c r="R508" s="291" t="str">
        <f t="shared" si="139"/>
        <v/>
      </c>
    </row>
    <row r="509" spans="1:18" ht="28.8" x14ac:dyDescent="0.3">
      <c r="A509" s="44"/>
      <c r="B509" s="40" t="s">
        <v>15</v>
      </c>
      <c r="C509" s="41">
        <f>SUM(C344,C355,C366,C377,C388,C432,C443,C454,C465,C476,C487,C498,C421,C410,C399)</f>
        <v>0</v>
      </c>
      <c r="D509" s="41">
        <f>SUM(D344,D355,D366,D377,D388,D432,D443,D454,D465,D476,D487,D498,D399,D410,D421)</f>
        <v>0</v>
      </c>
      <c r="E509" s="42" t="e">
        <f>D509/C509</f>
        <v>#DIV/0!</v>
      </c>
      <c r="F509" s="41">
        <f>SUM(F344,F355,F366,F377,F388,F432,F443,F454,F465,F476,F487,F498,F399,F410,F421)</f>
        <v>0</v>
      </c>
      <c r="G509" s="41">
        <f>SUM(G344,G355,G366,G377,G388,G432,G443,G454,G465,G476,G487,G498,G410,G399,G421)</f>
        <v>0</v>
      </c>
      <c r="H509" s="42" t="e">
        <f>G509/F509</f>
        <v>#DIV/0!</v>
      </c>
      <c r="I509" s="41">
        <f ca="1">SUM(I344:I508)</f>
        <v>0</v>
      </c>
      <c r="J509" s="41">
        <f>SUM(J344:J508)</f>
        <v>0</v>
      </c>
      <c r="K509" s="41"/>
      <c r="L509" s="41"/>
      <c r="M509" s="41">
        <f>SUM(M344:M508)</f>
        <v>0</v>
      </c>
      <c r="N509" s="41">
        <f ca="1">SUM(N344:N508)</f>
        <v>0</v>
      </c>
      <c r="O509" s="41">
        <f ca="1">SUM(O344:O508)</f>
        <v>0</v>
      </c>
      <c r="P509" s="41">
        <f>SUM(P344,P355,P366,P377,P388,P432,P443,P454,P465,P476,P487,P498,P399,P410,P421)</f>
        <v>0</v>
      </c>
      <c r="Q509" s="41"/>
      <c r="R509" s="291" t="str">
        <f t="shared" si="139"/>
        <v/>
      </c>
    </row>
    <row r="510" spans="1:18" ht="21" x14ac:dyDescent="0.4">
      <c r="A510" s="466">
        <f>C676</f>
        <v>0</v>
      </c>
      <c r="B510" s="26" t="s">
        <v>16</v>
      </c>
      <c r="C510" s="27"/>
      <c r="D510" s="28"/>
      <c r="E510" s="29"/>
      <c r="F510" s="28"/>
      <c r="G510" s="28"/>
      <c r="H510" s="29"/>
      <c r="I510" s="27"/>
      <c r="J510" s="27"/>
      <c r="K510" s="27"/>
      <c r="L510" s="27"/>
      <c r="M510" s="30"/>
      <c r="N510" s="27"/>
      <c r="O510" s="27"/>
      <c r="P510" s="28"/>
      <c r="Q510" s="27"/>
      <c r="R510" s="289" t="str">
        <f t="shared" si="139"/>
        <v/>
      </c>
    </row>
    <row r="511" spans="1:18" ht="15" customHeight="1" x14ac:dyDescent="0.3">
      <c r="A511" s="45"/>
      <c r="B511" s="71" t="s">
        <v>12</v>
      </c>
      <c r="C511" s="3"/>
      <c r="D511" s="32">
        <f>SUM(D512:D521)</f>
        <v>0</v>
      </c>
      <c r="E511" s="33" t="e">
        <f>D511/C511</f>
        <v>#DIV/0!</v>
      </c>
      <c r="F511" s="72"/>
      <c r="G511" s="34">
        <f>SUM(G512:G521)</f>
        <v>0</v>
      </c>
      <c r="H511" s="33" t="e">
        <f>G511/F511</f>
        <v>#DIV/0!</v>
      </c>
      <c r="I511" s="32">
        <f ca="1">C511*$C$5</f>
        <v>0</v>
      </c>
      <c r="J511" s="32">
        <f>F511*$C$4</f>
        <v>0</v>
      </c>
      <c r="K511" s="32"/>
      <c r="L511" s="32"/>
      <c r="M511" s="35"/>
      <c r="N511" s="32">
        <f ca="1">(MAX(I511:J511))</f>
        <v>0</v>
      </c>
      <c r="O511" s="32">
        <f ca="1">ROUNDDOWN(N511/$P$2,0)</f>
        <v>0</v>
      </c>
      <c r="P511" s="34">
        <f>COUNTA(L512:L521)</f>
        <v>0</v>
      </c>
      <c r="Q511" s="3"/>
      <c r="R511" s="290" t="str">
        <f t="shared" si="139"/>
        <v/>
      </c>
    </row>
    <row r="512" spans="1:18" x14ac:dyDescent="0.3">
      <c r="A512" s="45"/>
      <c r="B512" s="578" t="s">
        <v>13</v>
      </c>
      <c r="C512" s="36"/>
      <c r="D512" s="36" t="str">
        <f t="shared" ref="D512:D521" si="146">IF(M512="","",$E$4/$M$680*M512)</f>
        <v/>
      </c>
      <c r="E512" s="37"/>
      <c r="F512" s="38"/>
      <c r="G512" s="38" t="str">
        <f t="shared" ref="G512:G521" si="147">IF(M512="","",$E$5/$M$680*M512)</f>
        <v/>
      </c>
      <c r="H512" s="37"/>
      <c r="I512" s="36"/>
      <c r="J512" s="36"/>
      <c r="K512" s="3"/>
      <c r="L512" s="3"/>
      <c r="M512" s="39" t="str">
        <f t="shared" ref="M512:M521" si="148">IF(ISBLANK(L512),"",IF($Q$511="y",0,AirflowAdj*42.654*EXP(-0.021*L512)))</f>
        <v/>
      </c>
      <c r="N512" s="36"/>
      <c r="O512" s="36"/>
      <c r="P512" s="112"/>
      <c r="Q512" s="36"/>
      <c r="R512" s="291" t="str">
        <f t="shared" si="139"/>
        <v/>
      </c>
    </row>
    <row r="513" spans="1:18" x14ac:dyDescent="0.3">
      <c r="A513" s="45"/>
      <c r="B513" s="579"/>
      <c r="C513" s="36"/>
      <c r="D513" s="36" t="str">
        <f t="shared" si="146"/>
        <v/>
      </c>
      <c r="E513" s="37"/>
      <c r="F513" s="38"/>
      <c r="G513" s="38" t="str">
        <f t="shared" si="147"/>
        <v/>
      </c>
      <c r="H513" s="37"/>
      <c r="I513" s="36"/>
      <c r="J513" s="36"/>
      <c r="K513" s="3"/>
      <c r="L513" s="3"/>
      <c r="M513" s="39" t="str">
        <f t="shared" si="148"/>
        <v/>
      </c>
      <c r="N513" s="36"/>
      <c r="O513" s="36"/>
      <c r="P513" s="112"/>
      <c r="Q513" s="36"/>
      <c r="R513" s="291" t="str">
        <f t="shared" si="139"/>
        <v/>
      </c>
    </row>
    <row r="514" spans="1:18" x14ac:dyDescent="0.3">
      <c r="A514" s="45"/>
      <c r="B514" s="579"/>
      <c r="C514" s="36"/>
      <c r="D514" s="36" t="str">
        <f t="shared" si="146"/>
        <v/>
      </c>
      <c r="E514" s="37"/>
      <c r="F514" s="38"/>
      <c r="G514" s="38" t="str">
        <f t="shared" si="147"/>
        <v/>
      </c>
      <c r="H514" s="37"/>
      <c r="I514" s="36"/>
      <c r="J514" s="36"/>
      <c r="K514" s="3"/>
      <c r="L514" s="3"/>
      <c r="M514" s="39" t="str">
        <f t="shared" si="148"/>
        <v/>
      </c>
      <c r="N514" s="36"/>
      <c r="O514" s="36"/>
      <c r="P514" s="112"/>
      <c r="Q514" s="36"/>
      <c r="R514" s="291" t="str">
        <f t="shared" si="139"/>
        <v/>
      </c>
    </row>
    <row r="515" spans="1:18" x14ac:dyDescent="0.3">
      <c r="A515" s="45"/>
      <c r="B515" s="579"/>
      <c r="C515" s="36"/>
      <c r="D515" s="36" t="str">
        <f t="shared" si="146"/>
        <v/>
      </c>
      <c r="E515" s="37"/>
      <c r="F515" s="38"/>
      <c r="G515" s="38" t="str">
        <f t="shared" si="147"/>
        <v/>
      </c>
      <c r="H515" s="37"/>
      <c r="I515" s="36"/>
      <c r="J515" s="36"/>
      <c r="K515" s="3"/>
      <c r="L515" s="3"/>
      <c r="M515" s="39" t="str">
        <f t="shared" si="148"/>
        <v/>
      </c>
      <c r="N515" s="36"/>
      <c r="O515" s="36"/>
      <c r="P515" s="112"/>
      <c r="Q515" s="36"/>
      <c r="R515" s="291" t="str">
        <f t="shared" si="139"/>
        <v/>
      </c>
    </row>
    <row r="516" spans="1:18" x14ac:dyDescent="0.3">
      <c r="A516" s="45"/>
      <c r="B516" s="579"/>
      <c r="C516" s="36"/>
      <c r="D516" s="36" t="str">
        <f t="shared" si="146"/>
        <v/>
      </c>
      <c r="E516" s="37"/>
      <c r="F516" s="38"/>
      <c r="G516" s="38" t="str">
        <f t="shared" si="147"/>
        <v/>
      </c>
      <c r="H516" s="37"/>
      <c r="I516" s="36"/>
      <c r="J516" s="36"/>
      <c r="K516" s="3"/>
      <c r="L516" s="3"/>
      <c r="M516" s="39" t="str">
        <f t="shared" si="148"/>
        <v/>
      </c>
      <c r="N516" s="36"/>
      <c r="O516" s="36"/>
      <c r="P516" s="112"/>
      <c r="Q516" s="36"/>
      <c r="R516" s="291" t="str">
        <f t="shared" si="139"/>
        <v/>
      </c>
    </row>
    <row r="517" spans="1:18" x14ac:dyDescent="0.3">
      <c r="A517" s="45"/>
      <c r="B517" s="579"/>
      <c r="C517" s="36"/>
      <c r="D517" s="36" t="str">
        <f t="shared" si="146"/>
        <v/>
      </c>
      <c r="E517" s="37"/>
      <c r="F517" s="38"/>
      <c r="G517" s="38" t="str">
        <f t="shared" si="147"/>
        <v/>
      </c>
      <c r="H517" s="37"/>
      <c r="I517" s="36"/>
      <c r="J517" s="36"/>
      <c r="K517" s="3"/>
      <c r="L517" s="3"/>
      <c r="M517" s="39" t="str">
        <f t="shared" si="148"/>
        <v/>
      </c>
      <c r="N517" s="36"/>
      <c r="O517" s="36"/>
      <c r="P517" s="112"/>
      <c r="Q517" s="36"/>
      <c r="R517" s="291" t="str">
        <f t="shared" si="139"/>
        <v/>
      </c>
    </row>
    <row r="518" spans="1:18" x14ac:dyDescent="0.3">
      <c r="A518" s="45"/>
      <c r="B518" s="579"/>
      <c r="C518" s="36"/>
      <c r="D518" s="36" t="str">
        <f t="shared" si="146"/>
        <v/>
      </c>
      <c r="E518" s="37"/>
      <c r="F518" s="38"/>
      <c r="G518" s="38" t="str">
        <f t="shared" si="147"/>
        <v/>
      </c>
      <c r="H518" s="37"/>
      <c r="I518" s="36"/>
      <c r="J518" s="36"/>
      <c r="K518" s="3"/>
      <c r="L518" s="3"/>
      <c r="M518" s="39" t="str">
        <f t="shared" si="148"/>
        <v/>
      </c>
      <c r="N518" s="36"/>
      <c r="O518" s="36"/>
      <c r="P518" s="112"/>
      <c r="Q518" s="36"/>
      <c r="R518" s="291" t="str">
        <f t="shared" si="139"/>
        <v/>
      </c>
    </row>
    <row r="519" spans="1:18" x14ac:dyDescent="0.3">
      <c r="A519" s="45"/>
      <c r="B519" s="579"/>
      <c r="C519" s="36"/>
      <c r="D519" s="36" t="str">
        <f t="shared" si="146"/>
        <v/>
      </c>
      <c r="E519" s="37"/>
      <c r="F519" s="38"/>
      <c r="G519" s="38" t="str">
        <f t="shared" si="147"/>
        <v/>
      </c>
      <c r="H519" s="37"/>
      <c r="I519" s="36"/>
      <c r="J519" s="36"/>
      <c r="K519" s="3"/>
      <c r="L519" s="3"/>
      <c r="M519" s="39" t="str">
        <f t="shared" si="148"/>
        <v/>
      </c>
      <c r="N519" s="36"/>
      <c r="O519" s="36"/>
      <c r="P519" s="112"/>
      <c r="Q519" s="36"/>
      <c r="R519" s="291" t="str">
        <f t="shared" si="139"/>
        <v/>
      </c>
    </row>
    <row r="520" spans="1:18" x14ac:dyDescent="0.3">
      <c r="A520" s="45"/>
      <c r="B520" s="579"/>
      <c r="C520" s="36"/>
      <c r="D520" s="36" t="str">
        <f t="shared" si="146"/>
        <v/>
      </c>
      <c r="E520" s="37"/>
      <c r="F520" s="38"/>
      <c r="G520" s="38" t="str">
        <f t="shared" si="147"/>
        <v/>
      </c>
      <c r="H520" s="37"/>
      <c r="I520" s="36"/>
      <c r="J520" s="36"/>
      <c r="K520" s="3"/>
      <c r="L520" s="3"/>
      <c r="M520" s="39" t="str">
        <f t="shared" si="148"/>
        <v/>
      </c>
      <c r="N520" s="36"/>
      <c r="O520" s="36"/>
      <c r="P520" s="112"/>
      <c r="Q520" s="36"/>
      <c r="R520" s="291" t="str">
        <f t="shared" si="139"/>
        <v/>
      </c>
    </row>
    <row r="521" spans="1:18" x14ac:dyDescent="0.3">
      <c r="A521" s="45"/>
      <c r="B521" s="580"/>
      <c r="C521" s="36"/>
      <c r="D521" s="36" t="str">
        <f t="shared" si="146"/>
        <v/>
      </c>
      <c r="E521" s="37"/>
      <c r="F521" s="38"/>
      <c r="G521" s="38" t="str">
        <f t="shared" si="147"/>
        <v/>
      </c>
      <c r="H521" s="37"/>
      <c r="I521" s="36"/>
      <c r="J521" s="36"/>
      <c r="K521" s="3"/>
      <c r="L521" s="3"/>
      <c r="M521" s="39" t="str">
        <f t="shared" si="148"/>
        <v/>
      </c>
      <c r="N521" s="36"/>
      <c r="O521" s="36"/>
      <c r="P521" s="112"/>
      <c r="Q521" s="36"/>
      <c r="R521" s="291" t="str">
        <f t="shared" si="139"/>
        <v/>
      </c>
    </row>
    <row r="522" spans="1:18" ht="15" customHeight="1" x14ac:dyDescent="0.3">
      <c r="A522" s="45"/>
      <c r="B522" s="71" t="s">
        <v>12</v>
      </c>
      <c r="C522" s="3"/>
      <c r="D522" s="32">
        <f>SUM(D523:D532)</f>
        <v>0</v>
      </c>
      <c r="E522" s="33" t="e">
        <f>D522/C522</f>
        <v>#DIV/0!</v>
      </c>
      <c r="F522" s="72"/>
      <c r="G522" s="34">
        <f>SUM(G523:G532)</f>
        <v>0</v>
      </c>
      <c r="H522" s="33" t="e">
        <f>G522/F522</f>
        <v>#DIV/0!</v>
      </c>
      <c r="I522" s="32">
        <f ca="1">C522*$C$5</f>
        <v>0</v>
      </c>
      <c r="J522" s="32">
        <f>F522*$C$4</f>
        <v>0</v>
      </c>
      <c r="K522" s="32"/>
      <c r="L522" s="32"/>
      <c r="M522" s="35"/>
      <c r="N522" s="32">
        <f ca="1">(MAX(I522:J522))</f>
        <v>0</v>
      </c>
      <c r="O522" s="32">
        <f ca="1">ROUNDDOWN(N522/$P$2,0)</f>
        <v>0</v>
      </c>
      <c r="P522" s="34">
        <f>COUNTA(L523:L532)</f>
        <v>0</v>
      </c>
      <c r="Q522" s="3"/>
      <c r="R522" s="290" t="str">
        <f t="shared" si="139"/>
        <v/>
      </c>
    </row>
    <row r="523" spans="1:18" x14ac:dyDescent="0.3">
      <c r="A523" s="45"/>
      <c r="B523" s="578" t="s">
        <v>13</v>
      </c>
      <c r="C523" s="36"/>
      <c r="D523" s="36" t="str">
        <f t="shared" ref="D523:D532" si="149">IF(M523="","",$E$4/$M$680*M523)</f>
        <v/>
      </c>
      <c r="E523" s="37"/>
      <c r="F523" s="38"/>
      <c r="G523" s="38" t="str">
        <f t="shared" ref="G523:G532" si="150">IF(M523="","",$E$5/$M$680*M523)</f>
        <v/>
      </c>
      <c r="H523" s="37"/>
      <c r="I523" s="36"/>
      <c r="J523" s="36"/>
      <c r="K523" s="3"/>
      <c r="L523" s="3"/>
      <c r="M523" s="39" t="str">
        <f t="shared" ref="M523:M532" si="151">IF(ISBLANK(L523),"",IF($Q$522="y",0,AirflowAdj*42.654*EXP(-0.021*L523)))</f>
        <v/>
      </c>
      <c r="N523" s="36"/>
      <c r="O523" s="36"/>
      <c r="P523" s="112"/>
      <c r="Q523" s="36"/>
      <c r="R523" s="291" t="str">
        <f t="shared" si="139"/>
        <v/>
      </c>
    </row>
    <row r="524" spans="1:18" x14ac:dyDescent="0.3">
      <c r="A524" s="45"/>
      <c r="B524" s="579"/>
      <c r="C524" s="36"/>
      <c r="D524" s="36" t="str">
        <f t="shared" si="149"/>
        <v/>
      </c>
      <c r="E524" s="37"/>
      <c r="F524" s="38"/>
      <c r="G524" s="38" t="str">
        <f t="shared" si="150"/>
        <v/>
      </c>
      <c r="H524" s="37"/>
      <c r="I524" s="36"/>
      <c r="J524" s="36"/>
      <c r="K524" s="3"/>
      <c r="L524" s="3"/>
      <c r="M524" s="39" t="str">
        <f t="shared" si="151"/>
        <v/>
      </c>
      <c r="N524" s="36"/>
      <c r="O524" s="36"/>
      <c r="P524" s="112"/>
      <c r="Q524" s="36"/>
      <c r="R524" s="291" t="str">
        <f t="shared" si="139"/>
        <v/>
      </c>
    </row>
    <row r="525" spans="1:18" x14ac:dyDescent="0.3">
      <c r="A525" s="45"/>
      <c r="B525" s="579"/>
      <c r="C525" s="36"/>
      <c r="D525" s="36" t="str">
        <f t="shared" si="149"/>
        <v/>
      </c>
      <c r="E525" s="37"/>
      <c r="F525" s="38"/>
      <c r="G525" s="38" t="str">
        <f t="shared" si="150"/>
        <v/>
      </c>
      <c r="H525" s="37"/>
      <c r="I525" s="36"/>
      <c r="J525" s="36"/>
      <c r="K525" s="3"/>
      <c r="L525" s="3"/>
      <c r="M525" s="39" t="str">
        <f t="shared" si="151"/>
        <v/>
      </c>
      <c r="N525" s="36"/>
      <c r="O525" s="36"/>
      <c r="P525" s="112"/>
      <c r="Q525" s="36"/>
      <c r="R525" s="291" t="str">
        <f t="shared" si="139"/>
        <v/>
      </c>
    </row>
    <row r="526" spans="1:18" x14ac:dyDescent="0.3">
      <c r="A526" s="45"/>
      <c r="B526" s="579"/>
      <c r="C526" s="36"/>
      <c r="D526" s="36" t="str">
        <f t="shared" si="149"/>
        <v/>
      </c>
      <c r="E526" s="37"/>
      <c r="F526" s="38"/>
      <c r="G526" s="38" t="str">
        <f t="shared" si="150"/>
        <v/>
      </c>
      <c r="H526" s="37"/>
      <c r="I526" s="36"/>
      <c r="J526" s="36"/>
      <c r="K526" s="3"/>
      <c r="L526" s="3"/>
      <c r="M526" s="39" t="str">
        <f t="shared" si="151"/>
        <v/>
      </c>
      <c r="N526" s="36"/>
      <c r="O526" s="36"/>
      <c r="P526" s="112"/>
      <c r="Q526" s="36"/>
      <c r="R526" s="291" t="str">
        <f t="shared" si="139"/>
        <v/>
      </c>
    </row>
    <row r="527" spans="1:18" x14ac:dyDescent="0.3">
      <c r="A527" s="45"/>
      <c r="B527" s="579"/>
      <c r="C527" s="36"/>
      <c r="D527" s="36" t="str">
        <f t="shared" si="149"/>
        <v/>
      </c>
      <c r="E527" s="37"/>
      <c r="F527" s="38"/>
      <c r="G527" s="38" t="str">
        <f t="shared" si="150"/>
        <v/>
      </c>
      <c r="H527" s="37"/>
      <c r="I527" s="36"/>
      <c r="J527" s="36"/>
      <c r="K527" s="3"/>
      <c r="L527" s="3"/>
      <c r="M527" s="39" t="str">
        <f t="shared" si="151"/>
        <v/>
      </c>
      <c r="N527" s="36"/>
      <c r="O527" s="36"/>
      <c r="P527" s="112"/>
      <c r="Q527" s="36"/>
      <c r="R527" s="291" t="str">
        <f t="shared" si="139"/>
        <v/>
      </c>
    </row>
    <row r="528" spans="1:18" x14ac:dyDescent="0.3">
      <c r="A528" s="45"/>
      <c r="B528" s="579"/>
      <c r="C528" s="36"/>
      <c r="D528" s="36" t="str">
        <f t="shared" si="149"/>
        <v/>
      </c>
      <c r="E528" s="37"/>
      <c r="F528" s="38"/>
      <c r="G528" s="38" t="str">
        <f t="shared" si="150"/>
        <v/>
      </c>
      <c r="H528" s="37"/>
      <c r="I528" s="36"/>
      <c r="J528" s="36"/>
      <c r="K528" s="3"/>
      <c r="L528" s="3"/>
      <c r="M528" s="39" t="str">
        <f t="shared" si="151"/>
        <v/>
      </c>
      <c r="N528" s="36"/>
      <c r="O528" s="36"/>
      <c r="P528" s="112"/>
      <c r="Q528" s="36"/>
      <c r="R528" s="291" t="str">
        <f t="shared" si="139"/>
        <v/>
      </c>
    </row>
    <row r="529" spans="1:18" x14ac:dyDescent="0.3">
      <c r="A529" s="45"/>
      <c r="B529" s="579"/>
      <c r="C529" s="36"/>
      <c r="D529" s="36" t="str">
        <f t="shared" si="149"/>
        <v/>
      </c>
      <c r="E529" s="37"/>
      <c r="F529" s="38"/>
      <c r="G529" s="38" t="str">
        <f t="shared" si="150"/>
        <v/>
      </c>
      <c r="H529" s="37"/>
      <c r="I529" s="36"/>
      <c r="J529" s="36"/>
      <c r="K529" s="3"/>
      <c r="L529" s="3"/>
      <c r="M529" s="39" t="str">
        <f t="shared" si="151"/>
        <v/>
      </c>
      <c r="N529" s="36"/>
      <c r="O529" s="36"/>
      <c r="P529" s="112"/>
      <c r="Q529" s="36"/>
      <c r="R529" s="291" t="str">
        <f t="shared" si="139"/>
        <v/>
      </c>
    </row>
    <row r="530" spans="1:18" x14ac:dyDescent="0.3">
      <c r="A530" s="45"/>
      <c r="B530" s="579"/>
      <c r="C530" s="36"/>
      <c r="D530" s="36" t="str">
        <f t="shared" si="149"/>
        <v/>
      </c>
      <c r="E530" s="37"/>
      <c r="F530" s="38"/>
      <c r="G530" s="38" t="str">
        <f t="shared" si="150"/>
        <v/>
      </c>
      <c r="H530" s="37"/>
      <c r="I530" s="36"/>
      <c r="J530" s="36"/>
      <c r="K530" s="3"/>
      <c r="L530" s="3"/>
      <c r="M530" s="39" t="str">
        <f t="shared" si="151"/>
        <v/>
      </c>
      <c r="N530" s="36"/>
      <c r="O530" s="36"/>
      <c r="P530" s="112"/>
      <c r="Q530" s="36"/>
      <c r="R530" s="291" t="str">
        <f t="shared" si="139"/>
        <v/>
      </c>
    </row>
    <row r="531" spans="1:18" x14ac:dyDescent="0.3">
      <c r="A531" s="45"/>
      <c r="B531" s="579"/>
      <c r="C531" s="36"/>
      <c r="D531" s="36" t="str">
        <f t="shared" si="149"/>
        <v/>
      </c>
      <c r="E531" s="37"/>
      <c r="F531" s="38"/>
      <c r="G531" s="38" t="str">
        <f t="shared" si="150"/>
        <v/>
      </c>
      <c r="H531" s="37"/>
      <c r="I531" s="36"/>
      <c r="J531" s="36"/>
      <c r="K531" s="3"/>
      <c r="L531" s="3"/>
      <c r="M531" s="39" t="str">
        <f t="shared" si="151"/>
        <v/>
      </c>
      <c r="N531" s="36"/>
      <c r="O531" s="36"/>
      <c r="P531" s="112"/>
      <c r="Q531" s="36"/>
      <c r="R531" s="291" t="str">
        <f t="shared" si="139"/>
        <v/>
      </c>
    </row>
    <row r="532" spans="1:18" x14ac:dyDescent="0.3">
      <c r="A532" s="45"/>
      <c r="B532" s="580"/>
      <c r="C532" s="36"/>
      <c r="D532" s="36" t="str">
        <f t="shared" si="149"/>
        <v/>
      </c>
      <c r="E532" s="37"/>
      <c r="F532" s="38"/>
      <c r="G532" s="38" t="str">
        <f t="shared" si="150"/>
        <v/>
      </c>
      <c r="H532" s="37"/>
      <c r="I532" s="36"/>
      <c r="J532" s="36"/>
      <c r="K532" s="3"/>
      <c r="L532" s="3"/>
      <c r="M532" s="39" t="str">
        <f t="shared" si="151"/>
        <v/>
      </c>
      <c r="N532" s="36"/>
      <c r="O532" s="36"/>
      <c r="P532" s="112"/>
      <c r="Q532" s="36"/>
      <c r="R532" s="291" t="str">
        <f t="shared" si="139"/>
        <v/>
      </c>
    </row>
    <row r="533" spans="1:18" ht="15" customHeight="1" x14ac:dyDescent="0.3">
      <c r="A533" s="45"/>
      <c r="B533" s="71" t="s">
        <v>12</v>
      </c>
      <c r="C533" s="3"/>
      <c r="D533" s="32">
        <f>SUM(D534:D543)</f>
        <v>0</v>
      </c>
      <c r="E533" s="33" t="e">
        <f>D533/C533</f>
        <v>#DIV/0!</v>
      </c>
      <c r="F533" s="72"/>
      <c r="G533" s="34">
        <f>SUM(G534:G543)</f>
        <v>0</v>
      </c>
      <c r="H533" s="33" t="e">
        <f>G533/F533</f>
        <v>#DIV/0!</v>
      </c>
      <c r="I533" s="32">
        <f ca="1">C533*$C$5</f>
        <v>0</v>
      </c>
      <c r="J533" s="32">
        <f>F533*$C$4</f>
        <v>0</v>
      </c>
      <c r="K533" s="32"/>
      <c r="L533" s="32"/>
      <c r="M533" s="35"/>
      <c r="N533" s="32">
        <f ca="1">(MAX(I533:J533))</f>
        <v>0</v>
      </c>
      <c r="O533" s="32">
        <f ca="1">ROUNDDOWN(N533/$P$2,0)</f>
        <v>0</v>
      </c>
      <c r="P533" s="34">
        <f>COUNTA(L534:L543)</f>
        <v>0</v>
      </c>
      <c r="Q533" s="3"/>
      <c r="R533" s="290" t="str">
        <f t="shared" si="139"/>
        <v/>
      </c>
    </row>
    <row r="534" spans="1:18" x14ac:dyDescent="0.3">
      <c r="A534" s="45"/>
      <c r="B534" s="578" t="s">
        <v>13</v>
      </c>
      <c r="C534" s="36"/>
      <c r="D534" s="36" t="str">
        <f t="shared" ref="D534:D543" si="152">IF(M534="","",$E$4/$M$680*M534)</f>
        <v/>
      </c>
      <c r="E534" s="37"/>
      <c r="F534" s="38"/>
      <c r="G534" s="38" t="str">
        <f t="shared" ref="G534:G543" si="153">IF(M534="","",$E$5/$M$680*M534)</f>
        <v/>
      </c>
      <c r="H534" s="37"/>
      <c r="I534" s="36"/>
      <c r="J534" s="36"/>
      <c r="K534" s="3"/>
      <c r="L534" s="3"/>
      <c r="M534" s="39" t="str">
        <f t="shared" ref="M534:M543" si="154">IF(ISBLANK(L534),"",IF($Q$533="y",0,AirflowAdj*42.654*EXP(-0.021*L534)))</f>
        <v/>
      </c>
      <c r="N534" s="36"/>
      <c r="O534" s="36"/>
      <c r="P534" s="112"/>
      <c r="Q534" s="36"/>
      <c r="R534" s="291" t="str">
        <f t="shared" si="139"/>
        <v/>
      </c>
    </row>
    <row r="535" spans="1:18" x14ac:dyDescent="0.3">
      <c r="A535" s="45"/>
      <c r="B535" s="579"/>
      <c r="C535" s="36"/>
      <c r="D535" s="36" t="str">
        <f t="shared" si="152"/>
        <v/>
      </c>
      <c r="E535" s="37"/>
      <c r="F535" s="38"/>
      <c r="G535" s="38" t="str">
        <f t="shared" si="153"/>
        <v/>
      </c>
      <c r="H535" s="37"/>
      <c r="I535" s="36"/>
      <c r="J535" s="36"/>
      <c r="K535" s="3"/>
      <c r="L535" s="3"/>
      <c r="M535" s="39" t="str">
        <f t="shared" si="154"/>
        <v/>
      </c>
      <c r="N535" s="36"/>
      <c r="O535" s="36"/>
      <c r="P535" s="112"/>
      <c r="Q535" s="36"/>
      <c r="R535" s="291" t="str">
        <f t="shared" si="139"/>
        <v/>
      </c>
    </row>
    <row r="536" spans="1:18" x14ac:dyDescent="0.3">
      <c r="A536" s="45"/>
      <c r="B536" s="579"/>
      <c r="C536" s="36"/>
      <c r="D536" s="36" t="str">
        <f t="shared" si="152"/>
        <v/>
      </c>
      <c r="E536" s="37"/>
      <c r="F536" s="38"/>
      <c r="G536" s="38" t="str">
        <f t="shared" si="153"/>
        <v/>
      </c>
      <c r="H536" s="37"/>
      <c r="I536" s="36"/>
      <c r="J536" s="36"/>
      <c r="K536" s="3"/>
      <c r="L536" s="3"/>
      <c r="M536" s="39" t="str">
        <f t="shared" si="154"/>
        <v/>
      </c>
      <c r="N536" s="36"/>
      <c r="O536" s="36"/>
      <c r="P536" s="112"/>
      <c r="Q536" s="36"/>
      <c r="R536" s="291" t="str">
        <f t="shared" si="139"/>
        <v/>
      </c>
    </row>
    <row r="537" spans="1:18" x14ac:dyDescent="0.3">
      <c r="A537" s="45"/>
      <c r="B537" s="579"/>
      <c r="C537" s="36"/>
      <c r="D537" s="36" t="str">
        <f t="shared" si="152"/>
        <v/>
      </c>
      <c r="E537" s="37"/>
      <c r="F537" s="38"/>
      <c r="G537" s="38" t="str">
        <f t="shared" si="153"/>
        <v/>
      </c>
      <c r="H537" s="37"/>
      <c r="I537" s="36"/>
      <c r="J537" s="36"/>
      <c r="K537" s="3"/>
      <c r="L537" s="3"/>
      <c r="M537" s="39" t="str">
        <f t="shared" si="154"/>
        <v/>
      </c>
      <c r="N537" s="36"/>
      <c r="O537" s="36"/>
      <c r="P537" s="112"/>
      <c r="Q537" s="36"/>
      <c r="R537" s="291" t="str">
        <f t="shared" si="139"/>
        <v/>
      </c>
    </row>
    <row r="538" spans="1:18" x14ac:dyDescent="0.3">
      <c r="A538" s="45"/>
      <c r="B538" s="579"/>
      <c r="C538" s="36"/>
      <c r="D538" s="36" t="str">
        <f t="shared" si="152"/>
        <v/>
      </c>
      <c r="E538" s="37"/>
      <c r="F538" s="38"/>
      <c r="G538" s="38" t="str">
        <f t="shared" si="153"/>
        <v/>
      </c>
      <c r="H538" s="37"/>
      <c r="I538" s="36"/>
      <c r="J538" s="36"/>
      <c r="K538" s="3"/>
      <c r="L538" s="3"/>
      <c r="M538" s="39" t="str">
        <f t="shared" si="154"/>
        <v/>
      </c>
      <c r="N538" s="36"/>
      <c r="O538" s="36"/>
      <c r="P538" s="112"/>
      <c r="Q538" s="36"/>
      <c r="R538" s="291" t="str">
        <f t="shared" si="139"/>
        <v/>
      </c>
    </row>
    <row r="539" spans="1:18" x14ac:dyDescent="0.3">
      <c r="A539" s="45"/>
      <c r="B539" s="579"/>
      <c r="C539" s="36"/>
      <c r="D539" s="36" t="str">
        <f t="shared" si="152"/>
        <v/>
      </c>
      <c r="E539" s="37"/>
      <c r="F539" s="38"/>
      <c r="G539" s="38" t="str">
        <f t="shared" si="153"/>
        <v/>
      </c>
      <c r="H539" s="37"/>
      <c r="I539" s="36"/>
      <c r="J539" s="36"/>
      <c r="K539" s="3"/>
      <c r="L539" s="3"/>
      <c r="M539" s="39" t="str">
        <f t="shared" si="154"/>
        <v/>
      </c>
      <c r="N539" s="36"/>
      <c r="O539" s="36"/>
      <c r="P539" s="112"/>
      <c r="Q539" s="36"/>
      <c r="R539" s="291" t="str">
        <f t="shared" si="139"/>
        <v/>
      </c>
    </row>
    <row r="540" spans="1:18" x14ac:dyDescent="0.3">
      <c r="A540" s="45"/>
      <c r="B540" s="579"/>
      <c r="C540" s="36"/>
      <c r="D540" s="36" t="str">
        <f t="shared" si="152"/>
        <v/>
      </c>
      <c r="E540" s="37"/>
      <c r="F540" s="38"/>
      <c r="G540" s="38" t="str">
        <f t="shared" si="153"/>
        <v/>
      </c>
      <c r="H540" s="37"/>
      <c r="I540" s="36"/>
      <c r="J540" s="36"/>
      <c r="K540" s="3"/>
      <c r="L540" s="3"/>
      <c r="M540" s="39" t="str">
        <f t="shared" si="154"/>
        <v/>
      </c>
      <c r="N540" s="36"/>
      <c r="O540" s="36"/>
      <c r="P540" s="112"/>
      <c r="Q540" s="36"/>
      <c r="R540" s="291" t="str">
        <f t="shared" si="139"/>
        <v/>
      </c>
    </row>
    <row r="541" spans="1:18" x14ac:dyDescent="0.3">
      <c r="A541" s="45"/>
      <c r="B541" s="579"/>
      <c r="C541" s="36"/>
      <c r="D541" s="36" t="str">
        <f t="shared" si="152"/>
        <v/>
      </c>
      <c r="E541" s="37"/>
      <c r="F541" s="38"/>
      <c r="G541" s="38" t="str">
        <f t="shared" si="153"/>
        <v/>
      </c>
      <c r="H541" s="37"/>
      <c r="I541" s="36"/>
      <c r="J541" s="36"/>
      <c r="K541" s="3"/>
      <c r="L541" s="3"/>
      <c r="M541" s="39" t="str">
        <f t="shared" si="154"/>
        <v/>
      </c>
      <c r="N541" s="36"/>
      <c r="O541" s="36"/>
      <c r="P541" s="112"/>
      <c r="Q541" s="36"/>
      <c r="R541" s="291" t="str">
        <f t="shared" si="139"/>
        <v/>
      </c>
    </row>
    <row r="542" spans="1:18" x14ac:dyDescent="0.3">
      <c r="A542" s="45"/>
      <c r="B542" s="579"/>
      <c r="C542" s="36"/>
      <c r="D542" s="36" t="str">
        <f t="shared" si="152"/>
        <v/>
      </c>
      <c r="E542" s="37"/>
      <c r="F542" s="38"/>
      <c r="G542" s="38" t="str">
        <f t="shared" si="153"/>
        <v/>
      </c>
      <c r="H542" s="37"/>
      <c r="I542" s="36"/>
      <c r="J542" s="36"/>
      <c r="K542" s="3"/>
      <c r="L542" s="3"/>
      <c r="M542" s="39" t="str">
        <f t="shared" si="154"/>
        <v/>
      </c>
      <c r="N542" s="36"/>
      <c r="O542" s="36"/>
      <c r="P542" s="112"/>
      <c r="Q542" s="36"/>
      <c r="R542" s="291" t="str">
        <f t="shared" si="139"/>
        <v/>
      </c>
    </row>
    <row r="543" spans="1:18" x14ac:dyDescent="0.3">
      <c r="A543" s="45"/>
      <c r="B543" s="580"/>
      <c r="C543" s="36"/>
      <c r="D543" s="36" t="str">
        <f t="shared" si="152"/>
        <v/>
      </c>
      <c r="E543" s="37"/>
      <c r="F543" s="38"/>
      <c r="G543" s="38" t="str">
        <f t="shared" si="153"/>
        <v/>
      </c>
      <c r="H543" s="37"/>
      <c r="I543" s="36"/>
      <c r="J543" s="36"/>
      <c r="K543" s="3"/>
      <c r="L543" s="3"/>
      <c r="M543" s="39" t="str">
        <f t="shared" si="154"/>
        <v/>
      </c>
      <c r="N543" s="36"/>
      <c r="O543" s="36"/>
      <c r="P543" s="112"/>
      <c r="Q543" s="36"/>
      <c r="R543" s="291" t="str">
        <f t="shared" si="139"/>
        <v/>
      </c>
    </row>
    <row r="544" spans="1:18" ht="15" customHeight="1" x14ac:dyDescent="0.3">
      <c r="A544" s="45"/>
      <c r="B544" s="71" t="s">
        <v>12</v>
      </c>
      <c r="C544" s="3"/>
      <c r="D544" s="32">
        <f>SUM(D545:D554)</f>
        <v>0</v>
      </c>
      <c r="E544" s="33" t="e">
        <f>D544/C544</f>
        <v>#DIV/0!</v>
      </c>
      <c r="F544" s="72"/>
      <c r="G544" s="34">
        <f>SUM(G545:G554)</f>
        <v>0</v>
      </c>
      <c r="H544" s="33" t="e">
        <f>G544/F544</f>
        <v>#DIV/0!</v>
      </c>
      <c r="I544" s="32">
        <f ca="1">C544*$C$5</f>
        <v>0</v>
      </c>
      <c r="J544" s="32">
        <f>F544*$C$4</f>
        <v>0</v>
      </c>
      <c r="K544" s="32"/>
      <c r="L544" s="32"/>
      <c r="M544" s="35"/>
      <c r="N544" s="32">
        <f ca="1">(MAX(I544:J544))</f>
        <v>0</v>
      </c>
      <c r="O544" s="32">
        <f ca="1">ROUNDDOWN(N544/$P$2,0)</f>
        <v>0</v>
      </c>
      <c r="P544" s="34">
        <f>COUNTA(L545:L554)</f>
        <v>0</v>
      </c>
      <c r="Q544" s="3"/>
      <c r="R544" s="290" t="str">
        <f t="shared" si="139"/>
        <v/>
      </c>
    </row>
    <row r="545" spans="1:18" x14ac:dyDescent="0.3">
      <c r="A545" s="45"/>
      <c r="B545" s="578" t="s">
        <v>13</v>
      </c>
      <c r="C545" s="36"/>
      <c r="D545" s="36" t="str">
        <f t="shared" ref="D545:D554" si="155">IF(M545="","",$E$4/$M$680*M545)</f>
        <v/>
      </c>
      <c r="E545" s="37"/>
      <c r="F545" s="38"/>
      <c r="G545" s="38" t="str">
        <f t="shared" ref="G545:G554" si="156">IF(M545="","",$E$5/$M$680*M545)</f>
        <v/>
      </c>
      <c r="H545" s="37"/>
      <c r="I545" s="36"/>
      <c r="J545" s="36"/>
      <c r="K545" s="3"/>
      <c r="L545" s="3"/>
      <c r="M545" s="39" t="str">
        <f t="shared" ref="M545:M554" si="157">IF(ISBLANK(L545),"",IF($Q$544="y",0,AirflowAdj*42.654*EXP(-0.021*L545)))</f>
        <v/>
      </c>
      <c r="N545" s="36"/>
      <c r="O545" s="36"/>
      <c r="P545" s="112"/>
      <c r="Q545" s="36"/>
      <c r="R545" s="291" t="str">
        <f t="shared" ref="R545:R608" si="158">IF(K545=1,$C$683,IF(K545=2,$C$684,IF(K545=3,$C$685,IF(K545=4,$C$686,IF(K545=5,$C$687,IF(K545=6,$C$688,IF(K545=7,$C$689,IF(K545=8,$C$690,IF(K545=0,"","")))))))))</f>
        <v/>
      </c>
    </row>
    <row r="546" spans="1:18" x14ac:dyDescent="0.3">
      <c r="A546" s="45"/>
      <c r="B546" s="579"/>
      <c r="C546" s="36"/>
      <c r="D546" s="36" t="str">
        <f t="shared" si="155"/>
        <v/>
      </c>
      <c r="E546" s="37"/>
      <c r="F546" s="38"/>
      <c r="G546" s="38" t="str">
        <f t="shared" si="156"/>
        <v/>
      </c>
      <c r="H546" s="37"/>
      <c r="I546" s="36"/>
      <c r="J546" s="36"/>
      <c r="K546" s="3"/>
      <c r="L546" s="3"/>
      <c r="M546" s="39" t="str">
        <f t="shared" si="157"/>
        <v/>
      </c>
      <c r="N546" s="36"/>
      <c r="O546" s="36"/>
      <c r="P546" s="112"/>
      <c r="Q546" s="36"/>
      <c r="R546" s="291" t="str">
        <f t="shared" si="158"/>
        <v/>
      </c>
    </row>
    <row r="547" spans="1:18" x14ac:dyDescent="0.3">
      <c r="A547" s="45"/>
      <c r="B547" s="579"/>
      <c r="C547" s="36"/>
      <c r="D547" s="36" t="str">
        <f t="shared" si="155"/>
        <v/>
      </c>
      <c r="E547" s="37"/>
      <c r="F547" s="38"/>
      <c r="G547" s="38" t="str">
        <f t="shared" si="156"/>
        <v/>
      </c>
      <c r="H547" s="37"/>
      <c r="I547" s="36"/>
      <c r="J547" s="36"/>
      <c r="K547" s="3"/>
      <c r="L547" s="3"/>
      <c r="M547" s="39" t="str">
        <f t="shared" si="157"/>
        <v/>
      </c>
      <c r="N547" s="36"/>
      <c r="O547" s="36"/>
      <c r="P547" s="112"/>
      <c r="Q547" s="36"/>
      <c r="R547" s="291" t="str">
        <f t="shared" si="158"/>
        <v/>
      </c>
    </row>
    <row r="548" spans="1:18" x14ac:dyDescent="0.3">
      <c r="A548" s="45"/>
      <c r="B548" s="579"/>
      <c r="C548" s="36"/>
      <c r="D548" s="36" t="str">
        <f t="shared" si="155"/>
        <v/>
      </c>
      <c r="E548" s="37"/>
      <c r="F548" s="38"/>
      <c r="G548" s="38" t="str">
        <f t="shared" si="156"/>
        <v/>
      </c>
      <c r="H548" s="37"/>
      <c r="I548" s="36"/>
      <c r="J548" s="36"/>
      <c r="K548" s="3"/>
      <c r="L548" s="3"/>
      <c r="M548" s="39" t="str">
        <f t="shared" si="157"/>
        <v/>
      </c>
      <c r="N548" s="36"/>
      <c r="O548" s="36"/>
      <c r="P548" s="112"/>
      <c r="Q548" s="36"/>
      <c r="R548" s="291" t="str">
        <f t="shared" si="158"/>
        <v/>
      </c>
    </row>
    <row r="549" spans="1:18" x14ac:dyDescent="0.3">
      <c r="A549" s="45"/>
      <c r="B549" s="579"/>
      <c r="C549" s="36"/>
      <c r="D549" s="36" t="str">
        <f t="shared" si="155"/>
        <v/>
      </c>
      <c r="E549" s="37"/>
      <c r="F549" s="38"/>
      <c r="G549" s="38" t="str">
        <f t="shared" si="156"/>
        <v/>
      </c>
      <c r="H549" s="37"/>
      <c r="I549" s="36"/>
      <c r="J549" s="36"/>
      <c r="K549" s="3"/>
      <c r="L549" s="3"/>
      <c r="M549" s="39" t="str">
        <f t="shared" si="157"/>
        <v/>
      </c>
      <c r="N549" s="36"/>
      <c r="O549" s="36"/>
      <c r="P549" s="112"/>
      <c r="Q549" s="36"/>
      <c r="R549" s="291" t="str">
        <f t="shared" si="158"/>
        <v/>
      </c>
    </row>
    <row r="550" spans="1:18" x14ac:dyDescent="0.3">
      <c r="A550" s="45"/>
      <c r="B550" s="579"/>
      <c r="C550" s="36"/>
      <c r="D550" s="36" t="str">
        <f t="shared" si="155"/>
        <v/>
      </c>
      <c r="E550" s="37"/>
      <c r="F550" s="38"/>
      <c r="G550" s="38" t="str">
        <f t="shared" si="156"/>
        <v/>
      </c>
      <c r="H550" s="37"/>
      <c r="I550" s="36"/>
      <c r="J550" s="36"/>
      <c r="K550" s="3"/>
      <c r="L550" s="3"/>
      <c r="M550" s="39" t="str">
        <f t="shared" si="157"/>
        <v/>
      </c>
      <c r="N550" s="36"/>
      <c r="O550" s="36"/>
      <c r="P550" s="112"/>
      <c r="Q550" s="36"/>
      <c r="R550" s="291" t="str">
        <f t="shared" si="158"/>
        <v/>
      </c>
    </row>
    <row r="551" spans="1:18" x14ac:dyDescent="0.3">
      <c r="A551" s="45"/>
      <c r="B551" s="579"/>
      <c r="C551" s="36"/>
      <c r="D551" s="36" t="str">
        <f t="shared" si="155"/>
        <v/>
      </c>
      <c r="E551" s="37"/>
      <c r="F551" s="38"/>
      <c r="G551" s="38" t="str">
        <f t="shared" si="156"/>
        <v/>
      </c>
      <c r="H551" s="37"/>
      <c r="I551" s="36"/>
      <c r="J551" s="36"/>
      <c r="K551" s="3"/>
      <c r="L551" s="3"/>
      <c r="M551" s="39" t="str">
        <f t="shared" si="157"/>
        <v/>
      </c>
      <c r="N551" s="36"/>
      <c r="O551" s="36"/>
      <c r="P551" s="112"/>
      <c r="Q551" s="36"/>
      <c r="R551" s="291" t="str">
        <f t="shared" si="158"/>
        <v/>
      </c>
    </row>
    <row r="552" spans="1:18" x14ac:dyDescent="0.3">
      <c r="A552" s="45"/>
      <c r="B552" s="579"/>
      <c r="C552" s="36"/>
      <c r="D552" s="36" t="str">
        <f t="shared" si="155"/>
        <v/>
      </c>
      <c r="E552" s="37"/>
      <c r="F552" s="38"/>
      <c r="G552" s="38" t="str">
        <f t="shared" si="156"/>
        <v/>
      </c>
      <c r="H552" s="37"/>
      <c r="I552" s="36"/>
      <c r="J552" s="36"/>
      <c r="K552" s="3"/>
      <c r="L552" s="3"/>
      <c r="M552" s="39" t="str">
        <f t="shared" si="157"/>
        <v/>
      </c>
      <c r="N552" s="36"/>
      <c r="O552" s="36"/>
      <c r="P552" s="112"/>
      <c r="Q552" s="36"/>
      <c r="R552" s="291" t="str">
        <f t="shared" si="158"/>
        <v/>
      </c>
    </row>
    <row r="553" spans="1:18" x14ac:dyDescent="0.3">
      <c r="A553" s="45"/>
      <c r="B553" s="579"/>
      <c r="C553" s="36"/>
      <c r="D553" s="36" t="str">
        <f t="shared" si="155"/>
        <v/>
      </c>
      <c r="E553" s="37"/>
      <c r="F553" s="38"/>
      <c r="G553" s="38" t="str">
        <f t="shared" si="156"/>
        <v/>
      </c>
      <c r="H553" s="37"/>
      <c r="I553" s="36"/>
      <c r="J553" s="36"/>
      <c r="K553" s="3"/>
      <c r="L553" s="3"/>
      <c r="M553" s="39" t="str">
        <f t="shared" si="157"/>
        <v/>
      </c>
      <c r="N553" s="36"/>
      <c r="O553" s="36"/>
      <c r="P553" s="112"/>
      <c r="Q553" s="36"/>
      <c r="R553" s="291" t="str">
        <f t="shared" si="158"/>
        <v/>
      </c>
    </row>
    <row r="554" spans="1:18" x14ac:dyDescent="0.3">
      <c r="A554" s="45"/>
      <c r="B554" s="580"/>
      <c r="C554" s="36"/>
      <c r="D554" s="36" t="str">
        <f t="shared" si="155"/>
        <v/>
      </c>
      <c r="E554" s="37"/>
      <c r="F554" s="38"/>
      <c r="G554" s="38" t="str">
        <f t="shared" si="156"/>
        <v/>
      </c>
      <c r="H554" s="37"/>
      <c r="I554" s="36"/>
      <c r="J554" s="36"/>
      <c r="K554" s="3"/>
      <c r="L554" s="3"/>
      <c r="M554" s="39" t="str">
        <f t="shared" si="157"/>
        <v/>
      </c>
      <c r="N554" s="36"/>
      <c r="O554" s="36"/>
      <c r="P554" s="112"/>
      <c r="Q554" s="36"/>
      <c r="R554" s="291" t="str">
        <f t="shared" si="158"/>
        <v/>
      </c>
    </row>
    <row r="555" spans="1:18" ht="15" customHeight="1" x14ac:dyDescent="0.3">
      <c r="A555" s="45"/>
      <c r="B555" s="71" t="s">
        <v>12</v>
      </c>
      <c r="C555" s="3"/>
      <c r="D555" s="32">
        <f>SUM(D556:D565)</f>
        <v>0</v>
      </c>
      <c r="E555" s="33" t="e">
        <f>D555/C555</f>
        <v>#DIV/0!</v>
      </c>
      <c r="F555" s="72"/>
      <c r="G555" s="34">
        <f>SUM(G556:G565)</f>
        <v>0</v>
      </c>
      <c r="H555" s="33" t="e">
        <f>G555/F555</f>
        <v>#DIV/0!</v>
      </c>
      <c r="I555" s="32">
        <f ca="1">C555*$C$5</f>
        <v>0</v>
      </c>
      <c r="J555" s="32">
        <f>F555*$C$4</f>
        <v>0</v>
      </c>
      <c r="K555" s="32"/>
      <c r="L555" s="32"/>
      <c r="M555" s="35"/>
      <c r="N555" s="32">
        <f ca="1">(MAX(I555:J555))</f>
        <v>0</v>
      </c>
      <c r="O555" s="32">
        <f ca="1">ROUNDDOWN(N555/$P$2,0)</f>
        <v>0</v>
      </c>
      <c r="P555" s="34">
        <f>COUNTA(L556:L565)</f>
        <v>0</v>
      </c>
      <c r="Q555" s="3"/>
      <c r="R555" s="290" t="str">
        <f t="shared" si="158"/>
        <v/>
      </c>
    </row>
    <row r="556" spans="1:18" x14ac:dyDescent="0.3">
      <c r="A556" s="45"/>
      <c r="B556" s="578" t="s">
        <v>13</v>
      </c>
      <c r="C556" s="36"/>
      <c r="D556" s="36" t="str">
        <f t="shared" ref="D556:D565" si="159">IF(M556="","",$E$4/$M$680*M556)</f>
        <v/>
      </c>
      <c r="E556" s="37"/>
      <c r="F556" s="38"/>
      <c r="G556" s="38" t="str">
        <f t="shared" ref="G556:G565" si="160">IF(M556="","",$E$5/$M$680*M556)</f>
        <v/>
      </c>
      <c r="H556" s="37"/>
      <c r="I556" s="36"/>
      <c r="J556" s="36"/>
      <c r="K556" s="3"/>
      <c r="L556" s="3"/>
      <c r="M556" s="39" t="str">
        <f t="shared" ref="M556:M565" si="161">IF(ISBLANK(L556),"",IF($Q$555="y",0,AirflowAdj*42.654*EXP(-0.021*L556)))</f>
        <v/>
      </c>
      <c r="N556" s="36"/>
      <c r="O556" s="36"/>
      <c r="P556" s="112"/>
      <c r="Q556" s="36"/>
      <c r="R556" s="291" t="str">
        <f t="shared" si="158"/>
        <v/>
      </c>
    </row>
    <row r="557" spans="1:18" x14ac:dyDescent="0.3">
      <c r="A557" s="45"/>
      <c r="B557" s="579"/>
      <c r="C557" s="36"/>
      <c r="D557" s="36" t="str">
        <f t="shared" si="159"/>
        <v/>
      </c>
      <c r="E557" s="37"/>
      <c r="F557" s="38"/>
      <c r="G557" s="38" t="str">
        <f t="shared" si="160"/>
        <v/>
      </c>
      <c r="H557" s="37"/>
      <c r="I557" s="36"/>
      <c r="J557" s="36"/>
      <c r="K557" s="3"/>
      <c r="L557" s="3"/>
      <c r="M557" s="39" t="str">
        <f t="shared" si="161"/>
        <v/>
      </c>
      <c r="N557" s="36"/>
      <c r="O557" s="36"/>
      <c r="P557" s="112"/>
      <c r="Q557" s="36"/>
      <c r="R557" s="291" t="str">
        <f t="shared" si="158"/>
        <v/>
      </c>
    </row>
    <row r="558" spans="1:18" x14ac:dyDescent="0.3">
      <c r="A558" s="45"/>
      <c r="B558" s="579"/>
      <c r="C558" s="36"/>
      <c r="D558" s="36" t="str">
        <f t="shared" si="159"/>
        <v/>
      </c>
      <c r="E558" s="37"/>
      <c r="F558" s="38"/>
      <c r="G558" s="38" t="str">
        <f t="shared" si="160"/>
        <v/>
      </c>
      <c r="H558" s="37"/>
      <c r="I558" s="36"/>
      <c r="J558" s="36"/>
      <c r="K558" s="3"/>
      <c r="L558" s="3"/>
      <c r="M558" s="39" t="str">
        <f t="shared" si="161"/>
        <v/>
      </c>
      <c r="N558" s="36"/>
      <c r="O558" s="36"/>
      <c r="P558" s="112"/>
      <c r="Q558" s="36"/>
      <c r="R558" s="291" t="str">
        <f t="shared" si="158"/>
        <v/>
      </c>
    </row>
    <row r="559" spans="1:18" x14ac:dyDescent="0.3">
      <c r="A559" s="45"/>
      <c r="B559" s="579"/>
      <c r="C559" s="36"/>
      <c r="D559" s="36" t="str">
        <f t="shared" si="159"/>
        <v/>
      </c>
      <c r="E559" s="37"/>
      <c r="F559" s="38"/>
      <c r="G559" s="38" t="str">
        <f t="shared" si="160"/>
        <v/>
      </c>
      <c r="H559" s="37"/>
      <c r="I559" s="36"/>
      <c r="J559" s="36"/>
      <c r="K559" s="3"/>
      <c r="L559" s="3"/>
      <c r="M559" s="39" t="str">
        <f t="shared" si="161"/>
        <v/>
      </c>
      <c r="N559" s="36"/>
      <c r="O559" s="36"/>
      <c r="P559" s="112"/>
      <c r="Q559" s="36"/>
      <c r="R559" s="291" t="str">
        <f t="shared" si="158"/>
        <v/>
      </c>
    </row>
    <row r="560" spans="1:18" x14ac:dyDescent="0.3">
      <c r="A560" s="45"/>
      <c r="B560" s="579"/>
      <c r="C560" s="36"/>
      <c r="D560" s="36" t="str">
        <f t="shared" si="159"/>
        <v/>
      </c>
      <c r="E560" s="37"/>
      <c r="F560" s="38"/>
      <c r="G560" s="38" t="str">
        <f t="shared" si="160"/>
        <v/>
      </c>
      <c r="H560" s="37"/>
      <c r="I560" s="36"/>
      <c r="J560" s="36"/>
      <c r="K560" s="3"/>
      <c r="L560" s="3"/>
      <c r="M560" s="39" t="str">
        <f t="shared" si="161"/>
        <v/>
      </c>
      <c r="N560" s="36"/>
      <c r="O560" s="36"/>
      <c r="P560" s="112"/>
      <c r="Q560" s="36"/>
      <c r="R560" s="291" t="str">
        <f t="shared" si="158"/>
        <v/>
      </c>
    </row>
    <row r="561" spans="1:18" x14ac:dyDescent="0.3">
      <c r="A561" s="45"/>
      <c r="B561" s="579"/>
      <c r="C561" s="36"/>
      <c r="D561" s="36" t="str">
        <f t="shared" si="159"/>
        <v/>
      </c>
      <c r="E561" s="37"/>
      <c r="F561" s="38"/>
      <c r="G561" s="38" t="str">
        <f t="shared" si="160"/>
        <v/>
      </c>
      <c r="H561" s="37"/>
      <c r="I561" s="36"/>
      <c r="J561" s="36"/>
      <c r="K561" s="3"/>
      <c r="L561" s="3"/>
      <c r="M561" s="39" t="str">
        <f t="shared" si="161"/>
        <v/>
      </c>
      <c r="N561" s="36"/>
      <c r="O561" s="36"/>
      <c r="P561" s="112"/>
      <c r="Q561" s="36"/>
      <c r="R561" s="291" t="str">
        <f t="shared" si="158"/>
        <v/>
      </c>
    </row>
    <row r="562" spans="1:18" x14ac:dyDescent="0.3">
      <c r="A562" s="45"/>
      <c r="B562" s="579"/>
      <c r="C562" s="36"/>
      <c r="D562" s="36" t="str">
        <f t="shared" si="159"/>
        <v/>
      </c>
      <c r="E562" s="37"/>
      <c r="F562" s="38"/>
      <c r="G562" s="38" t="str">
        <f t="shared" si="160"/>
        <v/>
      </c>
      <c r="H562" s="37"/>
      <c r="I562" s="36"/>
      <c r="J562" s="36"/>
      <c r="K562" s="3"/>
      <c r="L562" s="3"/>
      <c r="M562" s="39" t="str">
        <f t="shared" si="161"/>
        <v/>
      </c>
      <c r="N562" s="36"/>
      <c r="O562" s="36"/>
      <c r="P562" s="112"/>
      <c r="Q562" s="36"/>
      <c r="R562" s="291" t="str">
        <f t="shared" si="158"/>
        <v/>
      </c>
    </row>
    <row r="563" spans="1:18" x14ac:dyDescent="0.3">
      <c r="A563" s="45"/>
      <c r="B563" s="579"/>
      <c r="C563" s="36"/>
      <c r="D563" s="36" t="str">
        <f t="shared" si="159"/>
        <v/>
      </c>
      <c r="E563" s="37"/>
      <c r="F563" s="38"/>
      <c r="G563" s="38" t="str">
        <f t="shared" si="160"/>
        <v/>
      </c>
      <c r="H563" s="37"/>
      <c r="I563" s="36"/>
      <c r="J563" s="36"/>
      <c r="K563" s="3"/>
      <c r="L563" s="3"/>
      <c r="M563" s="39" t="str">
        <f t="shared" si="161"/>
        <v/>
      </c>
      <c r="N563" s="36"/>
      <c r="O563" s="36"/>
      <c r="P563" s="112"/>
      <c r="Q563" s="36"/>
      <c r="R563" s="291" t="str">
        <f t="shared" si="158"/>
        <v/>
      </c>
    </row>
    <row r="564" spans="1:18" x14ac:dyDescent="0.3">
      <c r="A564" s="45"/>
      <c r="B564" s="579"/>
      <c r="C564" s="36"/>
      <c r="D564" s="36" t="str">
        <f t="shared" si="159"/>
        <v/>
      </c>
      <c r="E564" s="37"/>
      <c r="F564" s="38"/>
      <c r="G564" s="38" t="str">
        <f t="shared" si="160"/>
        <v/>
      </c>
      <c r="H564" s="37"/>
      <c r="I564" s="36"/>
      <c r="J564" s="36"/>
      <c r="K564" s="3"/>
      <c r="L564" s="3"/>
      <c r="M564" s="39" t="str">
        <f t="shared" si="161"/>
        <v/>
      </c>
      <c r="N564" s="36"/>
      <c r="O564" s="36"/>
      <c r="P564" s="112"/>
      <c r="Q564" s="36"/>
      <c r="R564" s="291" t="str">
        <f t="shared" si="158"/>
        <v/>
      </c>
    </row>
    <row r="565" spans="1:18" x14ac:dyDescent="0.3">
      <c r="A565" s="45"/>
      <c r="B565" s="580"/>
      <c r="C565" s="36"/>
      <c r="D565" s="36" t="str">
        <f t="shared" si="159"/>
        <v/>
      </c>
      <c r="E565" s="37"/>
      <c r="F565" s="38"/>
      <c r="G565" s="38" t="str">
        <f t="shared" si="160"/>
        <v/>
      </c>
      <c r="H565" s="37"/>
      <c r="I565" s="36"/>
      <c r="J565" s="36"/>
      <c r="K565" s="3"/>
      <c r="L565" s="3"/>
      <c r="M565" s="39" t="str">
        <f t="shared" si="161"/>
        <v/>
      </c>
      <c r="N565" s="36"/>
      <c r="O565" s="36"/>
      <c r="P565" s="112"/>
      <c r="Q565" s="36"/>
      <c r="R565" s="291" t="str">
        <f t="shared" si="158"/>
        <v/>
      </c>
    </row>
    <row r="566" spans="1:18" ht="15" customHeight="1" x14ac:dyDescent="0.3">
      <c r="A566" s="45"/>
      <c r="B566" s="71" t="s">
        <v>12</v>
      </c>
      <c r="C566" s="3"/>
      <c r="D566" s="32">
        <f>SUM(D567:D576)</f>
        <v>0</v>
      </c>
      <c r="E566" s="33" t="e">
        <f>D566/C566</f>
        <v>#DIV/0!</v>
      </c>
      <c r="F566" s="72"/>
      <c r="G566" s="34">
        <f>SUM(G567:G576)</f>
        <v>0</v>
      </c>
      <c r="H566" s="33" t="e">
        <f>G566/F566</f>
        <v>#DIV/0!</v>
      </c>
      <c r="I566" s="32">
        <f ca="1">C566*$C$5</f>
        <v>0</v>
      </c>
      <c r="J566" s="32">
        <f>F566*$C$4</f>
        <v>0</v>
      </c>
      <c r="K566" s="32"/>
      <c r="L566" s="32"/>
      <c r="M566" s="35"/>
      <c r="N566" s="32">
        <f ca="1">(MAX(I566:J566))</f>
        <v>0</v>
      </c>
      <c r="O566" s="32">
        <f ca="1">ROUNDDOWN(N566/$P$2,0)</f>
        <v>0</v>
      </c>
      <c r="P566" s="34">
        <f>COUNTA(L567:L576)</f>
        <v>0</v>
      </c>
      <c r="Q566" s="3"/>
      <c r="R566" s="290" t="str">
        <f t="shared" si="158"/>
        <v/>
      </c>
    </row>
    <row r="567" spans="1:18" x14ac:dyDescent="0.3">
      <c r="A567" s="45"/>
      <c r="B567" s="578" t="s">
        <v>13</v>
      </c>
      <c r="C567" s="36"/>
      <c r="D567" s="36" t="str">
        <f t="shared" ref="D567:D576" si="162">IF(M567="","",$E$4/$M$680*M567)</f>
        <v/>
      </c>
      <c r="E567" s="37"/>
      <c r="F567" s="38"/>
      <c r="G567" s="38" t="str">
        <f t="shared" ref="G567:G576" si="163">IF(M567="","",$E$5/$M$680*M567)</f>
        <v/>
      </c>
      <c r="H567" s="37"/>
      <c r="I567" s="36"/>
      <c r="J567" s="36"/>
      <c r="K567" s="3"/>
      <c r="L567" s="3"/>
      <c r="M567" s="39" t="str">
        <f t="shared" ref="M567:M576" si="164">IF(ISBLANK(L567),"",IF($Q$566="y",0,AirflowAdj*42.654*EXP(-0.021*L567)))</f>
        <v/>
      </c>
      <c r="N567" s="36"/>
      <c r="O567" s="36"/>
      <c r="P567" s="112"/>
      <c r="Q567" s="36"/>
      <c r="R567" s="291" t="str">
        <f t="shared" si="158"/>
        <v/>
      </c>
    </row>
    <row r="568" spans="1:18" x14ac:dyDescent="0.3">
      <c r="A568" s="45"/>
      <c r="B568" s="579"/>
      <c r="C568" s="36"/>
      <c r="D568" s="36" t="str">
        <f t="shared" si="162"/>
        <v/>
      </c>
      <c r="E568" s="37"/>
      <c r="F568" s="38"/>
      <c r="G568" s="38" t="str">
        <f t="shared" si="163"/>
        <v/>
      </c>
      <c r="H568" s="37"/>
      <c r="I568" s="36"/>
      <c r="J568" s="36"/>
      <c r="K568" s="3"/>
      <c r="L568" s="3"/>
      <c r="M568" s="39" t="str">
        <f t="shared" si="164"/>
        <v/>
      </c>
      <c r="N568" s="36"/>
      <c r="O568" s="36"/>
      <c r="P568" s="112"/>
      <c r="Q568" s="36"/>
      <c r="R568" s="291" t="str">
        <f t="shared" si="158"/>
        <v/>
      </c>
    </row>
    <row r="569" spans="1:18" x14ac:dyDescent="0.3">
      <c r="A569" s="45"/>
      <c r="B569" s="579"/>
      <c r="C569" s="36"/>
      <c r="D569" s="36" t="str">
        <f t="shared" si="162"/>
        <v/>
      </c>
      <c r="E569" s="37"/>
      <c r="F569" s="38"/>
      <c r="G569" s="38" t="str">
        <f t="shared" si="163"/>
        <v/>
      </c>
      <c r="H569" s="37"/>
      <c r="I569" s="36"/>
      <c r="J569" s="36"/>
      <c r="K569" s="3"/>
      <c r="L569" s="3"/>
      <c r="M569" s="39" t="str">
        <f t="shared" si="164"/>
        <v/>
      </c>
      <c r="N569" s="36"/>
      <c r="O569" s="36"/>
      <c r="P569" s="112"/>
      <c r="Q569" s="36"/>
      <c r="R569" s="291" t="str">
        <f t="shared" si="158"/>
        <v/>
      </c>
    </row>
    <row r="570" spans="1:18" x14ac:dyDescent="0.3">
      <c r="A570" s="45"/>
      <c r="B570" s="579"/>
      <c r="C570" s="36"/>
      <c r="D570" s="36" t="str">
        <f t="shared" si="162"/>
        <v/>
      </c>
      <c r="E570" s="37"/>
      <c r="F570" s="38"/>
      <c r="G570" s="38" t="str">
        <f t="shared" si="163"/>
        <v/>
      </c>
      <c r="H570" s="37"/>
      <c r="I570" s="36"/>
      <c r="J570" s="36"/>
      <c r="K570" s="3"/>
      <c r="L570" s="3"/>
      <c r="M570" s="39" t="str">
        <f t="shared" si="164"/>
        <v/>
      </c>
      <c r="N570" s="36"/>
      <c r="O570" s="36"/>
      <c r="P570" s="112"/>
      <c r="Q570" s="36"/>
      <c r="R570" s="291" t="str">
        <f t="shared" si="158"/>
        <v/>
      </c>
    </row>
    <row r="571" spans="1:18" x14ac:dyDescent="0.3">
      <c r="A571" s="45"/>
      <c r="B571" s="579"/>
      <c r="C571" s="36"/>
      <c r="D571" s="36" t="str">
        <f t="shared" si="162"/>
        <v/>
      </c>
      <c r="E571" s="37"/>
      <c r="F571" s="38"/>
      <c r="G571" s="38" t="str">
        <f t="shared" si="163"/>
        <v/>
      </c>
      <c r="H571" s="37"/>
      <c r="I571" s="36"/>
      <c r="J571" s="36"/>
      <c r="K571" s="3"/>
      <c r="L571" s="3"/>
      <c r="M571" s="39" t="str">
        <f t="shared" si="164"/>
        <v/>
      </c>
      <c r="N571" s="36"/>
      <c r="O571" s="36"/>
      <c r="P571" s="112"/>
      <c r="Q571" s="36"/>
      <c r="R571" s="291" t="str">
        <f t="shared" si="158"/>
        <v/>
      </c>
    </row>
    <row r="572" spans="1:18" x14ac:dyDescent="0.3">
      <c r="A572" s="45"/>
      <c r="B572" s="579"/>
      <c r="C572" s="36"/>
      <c r="D572" s="36" t="str">
        <f t="shared" si="162"/>
        <v/>
      </c>
      <c r="E572" s="37"/>
      <c r="F572" s="38"/>
      <c r="G572" s="38" t="str">
        <f t="shared" si="163"/>
        <v/>
      </c>
      <c r="H572" s="37"/>
      <c r="I572" s="36"/>
      <c r="J572" s="36"/>
      <c r="K572" s="3"/>
      <c r="L572" s="3"/>
      <c r="M572" s="39" t="str">
        <f t="shared" si="164"/>
        <v/>
      </c>
      <c r="N572" s="36"/>
      <c r="O572" s="36"/>
      <c r="P572" s="112"/>
      <c r="Q572" s="36"/>
      <c r="R572" s="291" t="str">
        <f t="shared" si="158"/>
        <v/>
      </c>
    </row>
    <row r="573" spans="1:18" x14ac:dyDescent="0.3">
      <c r="A573" s="45"/>
      <c r="B573" s="579"/>
      <c r="C573" s="36"/>
      <c r="D573" s="36" t="str">
        <f t="shared" si="162"/>
        <v/>
      </c>
      <c r="E573" s="37"/>
      <c r="F573" s="38"/>
      <c r="G573" s="38" t="str">
        <f t="shared" si="163"/>
        <v/>
      </c>
      <c r="H573" s="37"/>
      <c r="I573" s="36"/>
      <c r="J573" s="36"/>
      <c r="K573" s="3"/>
      <c r="L573" s="3"/>
      <c r="M573" s="39" t="str">
        <f t="shared" si="164"/>
        <v/>
      </c>
      <c r="N573" s="36"/>
      <c r="O573" s="36"/>
      <c r="P573" s="112"/>
      <c r="Q573" s="36"/>
      <c r="R573" s="291" t="str">
        <f t="shared" si="158"/>
        <v/>
      </c>
    </row>
    <row r="574" spans="1:18" x14ac:dyDescent="0.3">
      <c r="A574" s="45"/>
      <c r="B574" s="579"/>
      <c r="C574" s="36"/>
      <c r="D574" s="36" t="str">
        <f t="shared" si="162"/>
        <v/>
      </c>
      <c r="E574" s="37"/>
      <c r="F574" s="38"/>
      <c r="G574" s="38" t="str">
        <f t="shared" si="163"/>
        <v/>
      </c>
      <c r="H574" s="37"/>
      <c r="I574" s="36"/>
      <c r="J574" s="36"/>
      <c r="K574" s="3"/>
      <c r="L574" s="3"/>
      <c r="M574" s="39" t="str">
        <f t="shared" si="164"/>
        <v/>
      </c>
      <c r="N574" s="36"/>
      <c r="O574" s="36"/>
      <c r="P574" s="112"/>
      <c r="Q574" s="36"/>
      <c r="R574" s="291" t="str">
        <f t="shared" si="158"/>
        <v/>
      </c>
    </row>
    <row r="575" spans="1:18" x14ac:dyDescent="0.3">
      <c r="A575" s="45"/>
      <c r="B575" s="579"/>
      <c r="C575" s="36"/>
      <c r="D575" s="36" t="str">
        <f t="shared" si="162"/>
        <v/>
      </c>
      <c r="E575" s="37"/>
      <c r="F575" s="38"/>
      <c r="G575" s="38" t="str">
        <f t="shared" si="163"/>
        <v/>
      </c>
      <c r="H575" s="37"/>
      <c r="I575" s="36"/>
      <c r="J575" s="36"/>
      <c r="K575" s="3"/>
      <c r="L575" s="3"/>
      <c r="M575" s="39" t="str">
        <f t="shared" si="164"/>
        <v/>
      </c>
      <c r="N575" s="36"/>
      <c r="O575" s="36"/>
      <c r="P575" s="112"/>
      <c r="Q575" s="36"/>
      <c r="R575" s="291" t="str">
        <f t="shared" si="158"/>
        <v/>
      </c>
    </row>
    <row r="576" spans="1:18" x14ac:dyDescent="0.3">
      <c r="A576" s="45"/>
      <c r="B576" s="580"/>
      <c r="C576" s="36"/>
      <c r="D576" s="36" t="str">
        <f t="shared" si="162"/>
        <v/>
      </c>
      <c r="E576" s="37"/>
      <c r="F576" s="38"/>
      <c r="G576" s="38" t="str">
        <f t="shared" si="163"/>
        <v/>
      </c>
      <c r="H576" s="37"/>
      <c r="I576" s="36"/>
      <c r="J576" s="36"/>
      <c r="K576" s="3"/>
      <c r="L576" s="3"/>
      <c r="M576" s="39" t="str">
        <f t="shared" si="164"/>
        <v/>
      </c>
      <c r="N576" s="36"/>
      <c r="O576" s="36"/>
      <c r="P576" s="112"/>
      <c r="Q576" s="36"/>
      <c r="R576" s="291" t="str">
        <f t="shared" si="158"/>
        <v/>
      </c>
    </row>
    <row r="577" spans="1:18" ht="15" customHeight="1" x14ac:dyDescent="0.3">
      <c r="A577" s="45"/>
      <c r="B577" s="71" t="s">
        <v>12</v>
      </c>
      <c r="C577" s="3"/>
      <c r="D577" s="32">
        <f>SUM(D578:D587)</f>
        <v>0</v>
      </c>
      <c r="E577" s="33" t="e">
        <f>D577/C577</f>
        <v>#DIV/0!</v>
      </c>
      <c r="F577" s="72"/>
      <c r="G577" s="34">
        <f>SUM(G578:G587)</f>
        <v>0</v>
      </c>
      <c r="H577" s="33" t="e">
        <f>G577/F577</f>
        <v>#DIV/0!</v>
      </c>
      <c r="I577" s="32">
        <f ca="1">C577*$C$5</f>
        <v>0</v>
      </c>
      <c r="J577" s="32">
        <f>F577*$C$4</f>
        <v>0</v>
      </c>
      <c r="K577" s="32"/>
      <c r="L577" s="32"/>
      <c r="M577" s="35"/>
      <c r="N577" s="32">
        <f ca="1">(MAX(I577:J577))</f>
        <v>0</v>
      </c>
      <c r="O577" s="32">
        <f ca="1">ROUNDDOWN(N577/$P$2,0)</f>
        <v>0</v>
      </c>
      <c r="P577" s="34">
        <f>COUNTA(L578:L587)</f>
        <v>0</v>
      </c>
      <c r="Q577" s="3"/>
      <c r="R577" s="290" t="str">
        <f t="shared" si="158"/>
        <v/>
      </c>
    </row>
    <row r="578" spans="1:18" x14ac:dyDescent="0.3">
      <c r="A578" s="45"/>
      <c r="B578" s="578" t="s">
        <v>13</v>
      </c>
      <c r="C578" s="36"/>
      <c r="D578" s="36" t="str">
        <f t="shared" ref="D578:D587" si="165">IF(M578="","",$E$4/$M$680*M578)</f>
        <v/>
      </c>
      <c r="E578" s="37"/>
      <c r="F578" s="38"/>
      <c r="G578" s="38" t="str">
        <f t="shared" ref="G578:G587" si="166">IF(M578="","",$E$5/$M$680*M578)</f>
        <v/>
      </c>
      <c r="H578" s="37"/>
      <c r="I578" s="36"/>
      <c r="J578" s="36"/>
      <c r="K578" s="3"/>
      <c r="L578" s="3"/>
      <c r="M578" s="39" t="str">
        <f t="shared" ref="M578:M587" si="167">IF(ISBLANK(L578),"",IF($Q$577="y",0,AirflowAdj*42.654*EXP(-0.021*L578)))</f>
        <v/>
      </c>
      <c r="N578" s="36"/>
      <c r="O578" s="36"/>
      <c r="P578" s="112"/>
      <c r="Q578" s="36"/>
      <c r="R578" s="291" t="str">
        <f t="shared" si="158"/>
        <v/>
      </c>
    </row>
    <row r="579" spans="1:18" x14ac:dyDescent="0.3">
      <c r="A579" s="45"/>
      <c r="B579" s="579"/>
      <c r="C579" s="36"/>
      <c r="D579" s="36" t="str">
        <f t="shared" si="165"/>
        <v/>
      </c>
      <c r="E579" s="37"/>
      <c r="F579" s="38"/>
      <c r="G579" s="38" t="str">
        <f t="shared" si="166"/>
        <v/>
      </c>
      <c r="H579" s="37"/>
      <c r="I579" s="36"/>
      <c r="J579" s="36"/>
      <c r="K579" s="3"/>
      <c r="L579" s="3"/>
      <c r="M579" s="39" t="str">
        <f t="shared" si="167"/>
        <v/>
      </c>
      <c r="N579" s="36"/>
      <c r="O579" s="36"/>
      <c r="P579" s="112"/>
      <c r="Q579" s="36"/>
      <c r="R579" s="291" t="str">
        <f t="shared" si="158"/>
        <v/>
      </c>
    </row>
    <row r="580" spans="1:18" x14ac:dyDescent="0.3">
      <c r="A580" s="45"/>
      <c r="B580" s="579"/>
      <c r="C580" s="36"/>
      <c r="D580" s="36" t="str">
        <f t="shared" si="165"/>
        <v/>
      </c>
      <c r="E580" s="37"/>
      <c r="F580" s="38"/>
      <c r="G580" s="38" t="str">
        <f t="shared" si="166"/>
        <v/>
      </c>
      <c r="H580" s="37"/>
      <c r="I580" s="36"/>
      <c r="J580" s="36"/>
      <c r="K580" s="3"/>
      <c r="L580" s="3"/>
      <c r="M580" s="39" t="str">
        <f t="shared" si="167"/>
        <v/>
      </c>
      <c r="N580" s="36"/>
      <c r="O580" s="36"/>
      <c r="P580" s="112"/>
      <c r="Q580" s="36"/>
      <c r="R580" s="291" t="str">
        <f t="shared" si="158"/>
        <v/>
      </c>
    </row>
    <row r="581" spans="1:18" x14ac:dyDescent="0.3">
      <c r="A581" s="45"/>
      <c r="B581" s="579"/>
      <c r="C581" s="36"/>
      <c r="D581" s="36" t="str">
        <f t="shared" si="165"/>
        <v/>
      </c>
      <c r="E581" s="37"/>
      <c r="F581" s="38"/>
      <c r="G581" s="38" t="str">
        <f t="shared" si="166"/>
        <v/>
      </c>
      <c r="H581" s="37"/>
      <c r="I581" s="36"/>
      <c r="J581" s="36"/>
      <c r="K581" s="3"/>
      <c r="L581" s="3"/>
      <c r="M581" s="39" t="str">
        <f t="shared" si="167"/>
        <v/>
      </c>
      <c r="N581" s="36"/>
      <c r="O581" s="36"/>
      <c r="P581" s="112"/>
      <c r="Q581" s="36"/>
      <c r="R581" s="291" t="str">
        <f t="shared" si="158"/>
        <v/>
      </c>
    </row>
    <row r="582" spans="1:18" x14ac:dyDescent="0.3">
      <c r="A582" s="45"/>
      <c r="B582" s="579"/>
      <c r="C582" s="36"/>
      <c r="D582" s="36" t="str">
        <f t="shared" si="165"/>
        <v/>
      </c>
      <c r="E582" s="37"/>
      <c r="F582" s="38"/>
      <c r="G582" s="38" t="str">
        <f t="shared" si="166"/>
        <v/>
      </c>
      <c r="H582" s="37"/>
      <c r="I582" s="36"/>
      <c r="J582" s="36"/>
      <c r="K582" s="3"/>
      <c r="L582" s="3"/>
      <c r="M582" s="39" t="str">
        <f t="shared" si="167"/>
        <v/>
      </c>
      <c r="N582" s="36"/>
      <c r="O582" s="36"/>
      <c r="P582" s="112"/>
      <c r="Q582" s="36"/>
      <c r="R582" s="291" t="str">
        <f t="shared" si="158"/>
        <v/>
      </c>
    </row>
    <row r="583" spans="1:18" x14ac:dyDescent="0.3">
      <c r="A583" s="45"/>
      <c r="B583" s="579"/>
      <c r="C583" s="36"/>
      <c r="D583" s="36" t="str">
        <f t="shared" si="165"/>
        <v/>
      </c>
      <c r="E583" s="37"/>
      <c r="F583" s="38"/>
      <c r="G583" s="38" t="str">
        <f t="shared" si="166"/>
        <v/>
      </c>
      <c r="H583" s="37"/>
      <c r="I583" s="36"/>
      <c r="J583" s="36"/>
      <c r="K583" s="3"/>
      <c r="L583" s="3"/>
      <c r="M583" s="39" t="str">
        <f t="shared" si="167"/>
        <v/>
      </c>
      <c r="N583" s="36"/>
      <c r="O583" s="36"/>
      <c r="P583" s="112"/>
      <c r="Q583" s="36"/>
      <c r="R583" s="291" t="str">
        <f t="shared" si="158"/>
        <v/>
      </c>
    </row>
    <row r="584" spans="1:18" x14ac:dyDescent="0.3">
      <c r="A584" s="45"/>
      <c r="B584" s="579"/>
      <c r="C584" s="36"/>
      <c r="D584" s="36" t="str">
        <f t="shared" si="165"/>
        <v/>
      </c>
      <c r="E584" s="37"/>
      <c r="F584" s="38"/>
      <c r="G584" s="38" t="str">
        <f t="shared" si="166"/>
        <v/>
      </c>
      <c r="H584" s="37"/>
      <c r="I584" s="36"/>
      <c r="J584" s="36"/>
      <c r="K584" s="3"/>
      <c r="L584" s="3"/>
      <c r="M584" s="39" t="str">
        <f t="shared" si="167"/>
        <v/>
      </c>
      <c r="N584" s="36"/>
      <c r="O584" s="36"/>
      <c r="P584" s="112"/>
      <c r="Q584" s="36"/>
      <c r="R584" s="291" t="str">
        <f t="shared" si="158"/>
        <v/>
      </c>
    </row>
    <row r="585" spans="1:18" x14ac:dyDescent="0.3">
      <c r="A585" s="45"/>
      <c r="B585" s="579"/>
      <c r="C585" s="36"/>
      <c r="D585" s="36" t="str">
        <f t="shared" si="165"/>
        <v/>
      </c>
      <c r="E585" s="37"/>
      <c r="F585" s="38"/>
      <c r="G585" s="38" t="str">
        <f t="shared" si="166"/>
        <v/>
      </c>
      <c r="H585" s="37"/>
      <c r="I585" s="36"/>
      <c r="J585" s="36"/>
      <c r="K585" s="3"/>
      <c r="L585" s="3"/>
      <c r="M585" s="39" t="str">
        <f t="shared" si="167"/>
        <v/>
      </c>
      <c r="N585" s="36"/>
      <c r="O585" s="36"/>
      <c r="P585" s="112"/>
      <c r="Q585" s="36"/>
      <c r="R585" s="291" t="str">
        <f t="shared" si="158"/>
        <v/>
      </c>
    </row>
    <row r="586" spans="1:18" x14ac:dyDescent="0.3">
      <c r="A586" s="45"/>
      <c r="B586" s="579"/>
      <c r="C586" s="36"/>
      <c r="D586" s="36" t="str">
        <f t="shared" si="165"/>
        <v/>
      </c>
      <c r="E586" s="37"/>
      <c r="F586" s="38"/>
      <c r="G586" s="38" t="str">
        <f t="shared" si="166"/>
        <v/>
      </c>
      <c r="H586" s="37"/>
      <c r="I586" s="36"/>
      <c r="J586" s="36"/>
      <c r="K586" s="3"/>
      <c r="L586" s="3"/>
      <c r="M586" s="39" t="str">
        <f t="shared" si="167"/>
        <v/>
      </c>
      <c r="N586" s="36"/>
      <c r="O586" s="36"/>
      <c r="P586" s="112"/>
      <c r="Q586" s="36"/>
      <c r="R586" s="291" t="str">
        <f t="shared" si="158"/>
        <v/>
      </c>
    </row>
    <row r="587" spans="1:18" x14ac:dyDescent="0.3">
      <c r="A587" s="45"/>
      <c r="B587" s="580"/>
      <c r="C587" s="36"/>
      <c r="D587" s="36" t="str">
        <f t="shared" si="165"/>
        <v/>
      </c>
      <c r="E587" s="37"/>
      <c r="F587" s="38"/>
      <c r="G587" s="38" t="str">
        <f t="shared" si="166"/>
        <v/>
      </c>
      <c r="H587" s="37"/>
      <c r="I587" s="36"/>
      <c r="J587" s="36"/>
      <c r="K587" s="3"/>
      <c r="L587" s="3"/>
      <c r="M587" s="39" t="str">
        <f t="shared" si="167"/>
        <v/>
      </c>
      <c r="N587" s="36"/>
      <c r="O587" s="36"/>
      <c r="P587" s="112"/>
      <c r="Q587" s="36"/>
      <c r="R587" s="291" t="str">
        <f t="shared" si="158"/>
        <v/>
      </c>
    </row>
    <row r="588" spans="1:18" ht="15" customHeight="1" x14ac:dyDescent="0.3">
      <c r="A588" s="45"/>
      <c r="B588" s="71" t="s">
        <v>12</v>
      </c>
      <c r="C588" s="3"/>
      <c r="D588" s="32">
        <f>SUM(D589:D598)</f>
        <v>0</v>
      </c>
      <c r="E588" s="33" t="e">
        <f>D588/C588</f>
        <v>#DIV/0!</v>
      </c>
      <c r="F588" s="72"/>
      <c r="G588" s="34">
        <f>SUM(G589:G598)</f>
        <v>0</v>
      </c>
      <c r="H588" s="33" t="e">
        <f>G588/F588</f>
        <v>#DIV/0!</v>
      </c>
      <c r="I588" s="32">
        <f ca="1">C588*$C$5</f>
        <v>0</v>
      </c>
      <c r="J588" s="32">
        <f>F588*$C$4</f>
        <v>0</v>
      </c>
      <c r="K588" s="32"/>
      <c r="L588" s="32"/>
      <c r="M588" s="35"/>
      <c r="N588" s="32">
        <f ca="1">(MAX(I588:J588))</f>
        <v>0</v>
      </c>
      <c r="O588" s="32">
        <f ca="1">ROUNDDOWN(N588/$P$2,0)</f>
        <v>0</v>
      </c>
      <c r="P588" s="34">
        <f>COUNTA(L589:L598)</f>
        <v>0</v>
      </c>
      <c r="Q588" s="3"/>
      <c r="R588" s="290" t="str">
        <f t="shared" si="158"/>
        <v/>
      </c>
    </row>
    <row r="589" spans="1:18" x14ac:dyDescent="0.3">
      <c r="A589" s="45"/>
      <c r="B589" s="578" t="s">
        <v>13</v>
      </c>
      <c r="C589" s="36"/>
      <c r="D589" s="36" t="str">
        <f t="shared" ref="D589:D598" si="168">IF(M589="","",$E$4/$M$680*M589)</f>
        <v/>
      </c>
      <c r="E589" s="37"/>
      <c r="F589" s="38"/>
      <c r="G589" s="38" t="str">
        <f t="shared" ref="G589:G598" si="169">IF(M589="","",$E$5/$M$680*M589)</f>
        <v/>
      </c>
      <c r="H589" s="37"/>
      <c r="I589" s="36"/>
      <c r="J589" s="36"/>
      <c r="K589" s="3"/>
      <c r="L589" s="3"/>
      <c r="M589" s="39" t="str">
        <f t="shared" ref="M589:M598" si="170">IF(ISBLANK(L589),"",IF($Q$588="y",0,AirflowAdj*42.654*EXP(-0.021*L589)))</f>
        <v/>
      </c>
      <c r="N589" s="36"/>
      <c r="O589" s="36"/>
      <c r="P589" s="112"/>
      <c r="Q589" s="36"/>
      <c r="R589" s="291" t="str">
        <f t="shared" si="158"/>
        <v/>
      </c>
    </row>
    <row r="590" spans="1:18" x14ac:dyDescent="0.3">
      <c r="A590" s="45"/>
      <c r="B590" s="579"/>
      <c r="C590" s="36"/>
      <c r="D590" s="36" t="str">
        <f t="shared" si="168"/>
        <v/>
      </c>
      <c r="E590" s="37"/>
      <c r="F590" s="38"/>
      <c r="G590" s="38" t="str">
        <f t="shared" si="169"/>
        <v/>
      </c>
      <c r="H590" s="37"/>
      <c r="I590" s="36"/>
      <c r="J590" s="36"/>
      <c r="K590" s="3"/>
      <c r="L590" s="3"/>
      <c r="M590" s="39" t="str">
        <f t="shared" si="170"/>
        <v/>
      </c>
      <c r="N590" s="36"/>
      <c r="O590" s="36"/>
      <c r="P590" s="112"/>
      <c r="Q590" s="36"/>
      <c r="R590" s="291" t="str">
        <f t="shared" si="158"/>
        <v/>
      </c>
    </row>
    <row r="591" spans="1:18" x14ac:dyDescent="0.3">
      <c r="A591" s="45"/>
      <c r="B591" s="579"/>
      <c r="C591" s="36"/>
      <c r="D591" s="36" t="str">
        <f t="shared" si="168"/>
        <v/>
      </c>
      <c r="E591" s="37"/>
      <c r="F591" s="38"/>
      <c r="G591" s="38" t="str">
        <f t="shared" si="169"/>
        <v/>
      </c>
      <c r="H591" s="37"/>
      <c r="I591" s="36"/>
      <c r="J591" s="36"/>
      <c r="K591" s="3"/>
      <c r="L591" s="3"/>
      <c r="M591" s="39" t="str">
        <f t="shared" si="170"/>
        <v/>
      </c>
      <c r="N591" s="36"/>
      <c r="O591" s="36"/>
      <c r="P591" s="112"/>
      <c r="Q591" s="36"/>
      <c r="R591" s="291" t="str">
        <f t="shared" si="158"/>
        <v/>
      </c>
    </row>
    <row r="592" spans="1:18" x14ac:dyDescent="0.3">
      <c r="A592" s="45"/>
      <c r="B592" s="579"/>
      <c r="C592" s="36"/>
      <c r="D592" s="36" t="str">
        <f t="shared" si="168"/>
        <v/>
      </c>
      <c r="E592" s="37"/>
      <c r="F592" s="38"/>
      <c r="G592" s="38" t="str">
        <f t="shared" si="169"/>
        <v/>
      </c>
      <c r="H592" s="37"/>
      <c r="I592" s="36"/>
      <c r="J592" s="36"/>
      <c r="K592" s="3"/>
      <c r="L592" s="3"/>
      <c r="M592" s="39" t="str">
        <f t="shared" si="170"/>
        <v/>
      </c>
      <c r="N592" s="36"/>
      <c r="O592" s="36"/>
      <c r="P592" s="112"/>
      <c r="Q592" s="36"/>
      <c r="R592" s="291" t="str">
        <f t="shared" si="158"/>
        <v/>
      </c>
    </row>
    <row r="593" spans="1:18" x14ac:dyDescent="0.3">
      <c r="A593" s="45"/>
      <c r="B593" s="579"/>
      <c r="C593" s="36"/>
      <c r="D593" s="36" t="str">
        <f t="shared" si="168"/>
        <v/>
      </c>
      <c r="E593" s="37"/>
      <c r="F593" s="38"/>
      <c r="G593" s="38" t="str">
        <f t="shared" si="169"/>
        <v/>
      </c>
      <c r="H593" s="37"/>
      <c r="I593" s="36"/>
      <c r="J593" s="36"/>
      <c r="K593" s="3"/>
      <c r="L593" s="3"/>
      <c r="M593" s="39" t="str">
        <f t="shared" si="170"/>
        <v/>
      </c>
      <c r="N593" s="36"/>
      <c r="O593" s="36"/>
      <c r="P593" s="112"/>
      <c r="Q593" s="36"/>
      <c r="R593" s="291" t="str">
        <f t="shared" si="158"/>
        <v/>
      </c>
    </row>
    <row r="594" spans="1:18" x14ac:dyDescent="0.3">
      <c r="A594" s="45"/>
      <c r="B594" s="579"/>
      <c r="C594" s="36"/>
      <c r="D594" s="36" t="str">
        <f t="shared" si="168"/>
        <v/>
      </c>
      <c r="E594" s="37"/>
      <c r="F594" s="38"/>
      <c r="G594" s="38" t="str">
        <f t="shared" si="169"/>
        <v/>
      </c>
      <c r="H594" s="37"/>
      <c r="I594" s="36"/>
      <c r="J594" s="36"/>
      <c r="K594" s="3"/>
      <c r="L594" s="3"/>
      <c r="M594" s="39" t="str">
        <f t="shared" si="170"/>
        <v/>
      </c>
      <c r="N594" s="36"/>
      <c r="O594" s="36"/>
      <c r="P594" s="112"/>
      <c r="Q594" s="36"/>
      <c r="R594" s="291" t="str">
        <f t="shared" si="158"/>
        <v/>
      </c>
    </row>
    <row r="595" spans="1:18" x14ac:dyDescent="0.3">
      <c r="A595" s="45"/>
      <c r="B595" s="579"/>
      <c r="C595" s="36"/>
      <c r="D595" s="36" t="str">
        <f t="shared" si="168"/>
        <v/>
      </c>
      <c r="E595" s="37"/>
      <c r="F595" s="38"/>
      <c r="G595" s="38" t="str">
        <f t="shared" si="169"/>
        <v/>
      </c>
      <c r="H595" s="37"/>
      <c r="I595" s="36"/>
      <c r="J595" s="36"/>
      <c r="K595" s="3"/>
      <c r="L595" s="3"/>
      <c r="M595" s="39" t="str">
        <f t="shared" si="170"/>
        <v/>
      </c>
      <c r="N595" s="36"/>
      <c r="O595" s="36"/>
      <c r="P595" s="112"/>
      <c r="Q595" s="36"/>
      <c r="R595" s="291" t="str">
        <f t="shared" si="158"/>
        <v/>
      </c>
    </row>
    <row r="596" spans="1:18" x14ac:dyDescent="0.3">
      <c r="A596" s="45"/>
      <c r="B596" s="579"/>
      <c r="C596" s="36"/>
      <c r="D596" s="36" t="str">
        <f t="shared" si="168"/>
        <v/>
      </c>
      <c r="E596" s="37"/>
      <c r="F596" s="38"/>
      <c r="G596" s="38" t="str">
        <f t="shared" si="169"/>
        <v/>
      </c>
      <c r="H596" s="37"/>
      <c r="I596" s="36"/>
      <c r="J596" s="36"/>
      <c r="K596" s="3"/>
      <c r="L596" s="3"/>
      <c r="M596" s="39" t="str">
        <f t="shared" si="170"/>
        <v/>
      </c>
      <c r="N596" s="36"/>
      <c r="O596" s="36"/>
      <c r="P596" s="112"/>
      <c r="Q596" s="36"/>
      <c r="R596" s="291" t="str">
        <f t="shared" si="158"/>
        <v/>
      </c>
    </row>
    <row r="597" spans="1:18" x14ac:dyDescent="0.3">
      <c r="A597" s="45"/>
      <c r="B597" s="579"/>
      <c r="C597" s="36"/>
      <c r="D597" s="36" t="str">
        <f t="shared" si="168"/>
        <v/>
      </c>
      <c r="E597" s="37"/>
      <c r="F597" s="38"/>
      <c r="G597" s="38" t="str">
        <f t="shared" si="169"/>
        <v/>
      </c>
      <c r="H597" s="37"/>
      <c r="I597" s="36"/>
      <c r="J597" s="36"/>
      <c r="K597" s="3"/>
      <c r="L597" s="3"/>
      <c r="M597" s="39" t="str">
        <f t="shared" si="170"/>
        <v/>
      </c>
      <c r="N597" s="36"/>
      <c r="O597" s="36"/>
      <c r="P597" s="112"/>
      <c r="Q597" s="36"/>
      <c r="R597" s="291" t="str">
        <f t="shared" si="158"/>
        <v/>
      </c>
    </row>
    <row r="598" spans="1:18" x14ac:dyDescent="0.3">
      <c r="A598" s="45"/>
      <c r="B598" s="580"/>
      <c r="C598" s="36"/>
      <c r="D598" s="36" t="str">
        <f t="shared" si="168"/>
        <v/>
      </c>
      <c r="E598" s="37"/>
      <c r="F598" s="38"/>
      <c r="G598" s="38" t="str">
        <f t="shared" si="169"/>
        <v/>
      </c>
      <c r="H598" s="37"/>
      <c r="I598" s="36"/>
      <c r="J598" s="36"/>
      <c r="K598" s="3"/>
      <c r="L598" s="3"/>
      <c r="M598" s="39" t="str">
        <f t="shared" si="170"/>
        <v/>
      </c>
      <c r="N598" s="36"/>
      <c r="O598" s="36"/>
      <c r="P598" s="112"/>
      <c r="Q598" s="36"/>
      <c r="R598" s="291" t="str">
        <f t="shared" si="158"/>
        <v/>
      </c>
    </row>
    <row r="599" spans="1:18" ht="15" customHeight="1" x14ac:dyDescent="0.3">
      <c r="A599" s="45"/>
      <c r="B599" s="71" t="s">
        <v>12</v>
      </c>
      <c r="C599" s="3"/>
      <c r="D599" s="32">
        <f>SUM(D600:D609)</f>
        <v>0</v>
      </c>
      <c r="E599" s="33" t="e">
        <f>D599/C599</f>
        <v>#DIV/0!</v>
      </c>
      <c r="F599" s="72"/>
      <c r="G599" s="34">
        <f>SUM(G600:G609)</f>
        <v>0</v>
      </c>
      <c r="H599" s="33" t="e">
        <f>G599/F599</f>
        <v>#DIV/0!</v>
      </c>
      <c r="I599" s="32">
        <f ca="1">C599*$C$5</f>
        <v>0</v>
      </c>
      <c r="J599" s="32">
        <f>F599*$C$4</f>
        <v>0</v>
      </c>
      <c r="K599" s="32"/>
      <c r="L599" s="32"/>
      <c r="M599" s="35"/>
      <c r="N599" s="32">
        <f ca="1">(MAX(I599:J599))</f>
        <v>0</v>
      </c>
      <c r="O599" s="32">
        <f ca="1">ROUNDDOWN(N599/$P$2,0)</f>
        <v>0</v>
      </c>
      <c r="P599" s="34">
        <f>COUNTA(L600:L609)</f>
        <v>0</v>
      </c>
      <c r="Q599" s="3"/>
      <c r="R599" s="290" t="str">
        <f t="shared" si="158"/>
        <v/>
      </c>
    </row>
    <row r="600" spans="1:18" x14ac:dyDescent="0.3">
      <c r="A600" s="45"/>
      <c r="B600" s="578" t="s">
        <v>13</v>
      </c>
      <c r="C600" s="36"/>
      <c r="D600" s="36" t="str">
        <f t="shared" ref="D600:D609" si="171">IF(M600="","",$E$4/$M$680*M600)</f>
        <v/>
      </c>
      <c r="E600" s="37"/>
      <c r="F600" s="38"/>
      <c r="G600" s="38" t="str">
        <f t="shared" ref="G600:G609" si="172">IF(M600="","",$E$5/$M$680*M600)</f>
        <v/>
      </c>
      <c r="H600" s="37"/>
      <c r="I600" s="36"/>
      <c r="J600" s="36"/>
      <c r="K600" s="3"/>
      <c r="L600" s="3"/>
      <c r="M600" s="39" t="str">
        <f t="shared" ref="M600:M609" si="173">IF(ISBLANK(L600),"",IF($Q$599="y",0,AirflowAdj*42.654*EXP(-0.021*L600)))</f>
        <v/>
      </c>
      <c r="N600" s="36"/>
      <c r="O600" s="36"/>
      <c r="P600" s="112"/>
      <c r="Q600" s="36"/>
      <c r="R600" s="291" t="str">
        <f t="shared" si="158"/>
        <v/>
      </c>
    </row>
    <row r="601" spans="1:18" x14ac:dyDescent="0.3">
      <c r="A601" s="45"/>
      <c r="B601" s="579"/>
      <c r="C601" s="36"/>
      <c r="D601" s="36" t="str">
        <f t="shared" si="171"/>
        <v/>
      </c>
      <c r="E601" s="37"/>
      <c r="F601" s="38"/>
      <c r="G601" s="38" t="str">
        <f t="shared" si="172"/>
        <v/>
      </c>
      <c r="H601" s="37"/>
      <c r="I601" s="36"/>
      <c r="J601" s="36"/>
      <c r="K601" s="3"/>
      <c r="L601" s="3"/>
      <c r="M601" s="39" t="str">
        <f t="shared" si="173"/>
        <v/>
      </c>
      <c r="N601" s="36"/>
      <c r="O601" s="36"/>
      <c r="P601" s="112"/>
      <c r="Q601" s="36"/>
      <c r="R601" s="291" t="str">
        <f t="shared" si="158"/>
        <v/>
      </c>
    </row>
    <row r="602" spans="1:18" x14ac:dyDescent="0.3">
      <c r="A602" s="45"/>
      <c r="B602" s="579"/>
      <c r="C602" s="36"/>
      <c r="D602" s="36" t="str">
        <f t="shared" si="171"/>
        <v/>
      </c>
      <c r="E602" s="37"/>
      <c r="F602" s="38"/>
      <c r="G602" s="38" t="str">
        <f t="shared" si="172"/>
        <v/>
      </c>
      <c r="H602" s="37"/>
      <c r="I602" s="36"/>
      <c r="J602" s="36"/>
      <c r="K602" s="3"/>
      <c r="L602" s="3"/>
      <c r="M602" s="39" t="str">
        <f t="shared" si="173"/>
        <v/>
      </c>
      <c r="N602" s="36"/>
      <c r="O602" s="36"/>
      <c r="P602" s="112"/>
      <c r="Q602" s="36"/>
      <c r="R602" s="291" t="str">
        <f t="shared" si="158"/>
        <v/>
      </c>
    </row>
    <row r="603" spans="1:18" x14ac:dyDescent="0.3">
      <c r="A603" s="45"/>
      <c r="B603" s="579"/>
      <c r="C603" s="36"/>
      <c r="D603" s="36" t="str">
        <f t="shared" si="171"/>
        <v/>
      </c>
      <c r="E603" s="37"/>
      <c r="F603" s="38"/>
      <c r="G603" s="38" t="str">
        <f t="shared" si="172"/>
        <v/>
      </c>
      <c r="H603" s="37"/>
      <c r="I603" s="36"/>
      <c r="J603" s="36"/>
      <c r="K603" s="3"/>
      <c r="L603" s="3"/>
      <c r="M603" s="39" t="str">
        <f t="shared" si="173"/>
        <v/>
      </c>
      <c r="N603" s="36"/>
      <c r="O603" s="36"/>
      <c r="P603" s="112"/>
      <c r="Q603" s="36"/>
      <c r="R603" s="291" t="str">
        <f t="shared" si="158"/>
        <v/>
      </c>
    </row>
    <row r="604" spans="1:18" x14ac:dyDescent="0.3">
      <c r="A604" s="45"/>
      <c r="B604" s="579"/>
      <c r="C604" s="36"/>
      <c r="D604" s="36" t="str">
        <f t="shared" si="171"/>
        <v/>
      </c>
      <c r="E604" s="37"/>
      <c r="F604" s="38"/>
      <c r="G604" s="38" t="str">
        <f t="shared" si="172"/>
        <v/>
      </c>
      <c r="H604" s="37"/>
      <c r="I604" s="36"/>
      <c r="J604" s="36"/>
      <c r="K604" s="3"/>
      <c r="L604" s="3"/>
      <c r="M604" s="39" t="str">
        <f t="shared" si="173"/>
        <v/>
      </c>
      <c r="N604" s="36"/>
      <c r="O604" s="36"/>
      <c r="P604" s="112"/>
      <c r="Q604" s="36"/>
      <c r="R604" s="291" t="str">
        <f t="shared" si="158"/>
        <v/>
      </c>
    </row>
    <row r="605" spans="1:18" x14ac:dyDescent="0.3">
      <c r="A605" s="45"/>
      <c r="B605" s="579"/>
      <c r="C605" s="36"/>
      <c r="D605" s="36" t="str">
        <f t="shared" si="171"/>
        <v/>
      </c>
      <c r="E605" s="37"/>
      <c r="F605" s="38"/>
      <c r="G605" s="38" t="str">
        <f t="shared" si="172"/>
        <v/>
      </c>
      <c r="H605" s="37"/>
      <c r="I605" s="36"/>
      <c r="J605" s="36"/>
      <c r="K605" s="3"/>
      <c r="L605" s="3"/>
      <c r="M605" s="39" t="str">
        <f t="shared" si="173"/>
        <v/>
      </c>
      <c r="N605" s="36"/>
      <c r="O605" s="36"/>
      <c r="P605" s="112"/>
      <c r="Q605" s="36"/>
      <c r="R605" s="291" t="str">
        <f t="shared" si="158"/>
        <v/>
      </c>
    </row>
    <row r="606" spans="1:18" x14ac:dyDescent="0.3">
      <c r="A606" s="45"/>
      <c r="B606" s="579"/>
      <c r="C606" s="36"/>
      <c r="D606" s="36" t="str">
        <f t="shared" si="171"/>
        <v/>
      </c>
      <c r="E606" s="37"/>
      <c r="F606" s="38"/>
      <c r="G606" s="38" t="str">
        <f t="shared" si="172"/>
        <v/>
      </c>
      <c r="H606" s="37"/>
      <c r="I606" s="36"/>
      <c r="J606" s="36"/>
      <c r="K606" s="3"/>
      <c r="L606" s="3"/>
      <c r="M606" s="39" t="str">
        <f t="shared" si="173"/>
        <v/>
      </c>
      <c r="N606" s="36"/>
      <c r="O606" s="36"/>
      <c r="P606" s="112"/>
      <c r="Q606" s="36"/>
      <c r="R606" s="291" t="str">
        <f t="shared" si="158"/>
        <v/>
      </c>
    </row>
    <row r="607" spans="1:18" x14ac:dyDescent="0.3">
      <c r="A607" s="45"/>
      <c r="B607" s="579"/>
      <c r="C607" s="36"/>
      <c r="D607" s="36" t="str">
        <f t="shared" si="171"/>
        <v/>
      </c>
      <c r="E607" s="37"/>
      <c r="F607" s="38"/>
      <c r="G607" s="38" t="str">
        <f t="shared" si="172"/>
        <v/>
      </c>
      <c r="H607" s="37"/>
      <c r="I607" s="36"/>
      <c r="J607" s="36"/>
      <c r="K607" s="3"/>
      <c r="L607" s="3"/>
      <c r="M607" s="39" t="str">
        <f t="shared" si="173"/>
        <v/>
      </c>
      <c r="N607" s="36"/>
      <c r="O607" s="36"/>
      <c r="P607" s="112"/>
      <c r="Q607" s="36"/>
      <c r="R607" s="291" t="str">
        <f t="shared" si="158"/>
        <v/>
      </c>
    </row>
    <row r="608" spans="1:18" x14ac:dyDescent="0.3">
      <c r="A608" s="45"/>
      <c r="B608" s="579"/>
      <c r="C608" s="36"/>
      <c r="D608" s="36" t="str">
        <f t="shared" si="171"/>
        <v/>
      </c>
      <c r="E608" s="37"/>
      <c r="F608" s="38"/>
      <c r="G608" s="38" t="str">
        <f t="shared" si="172"/>
        <v/>
      </c>
      <c r="H608" s="37"/>
      <c r="I608" s="36"/>
      <c r="J608" s="36"/>
      <c r="K608" s="3"/>
      <c r="L608" s="3"/>
      <c r="M608" s="39" t="str">
        <f t="shared" si="173"/>
        <v/>
      </c>
      <c r="N608" s="36"/>
      <c r="O608" s="36"/>
      <c r="P608" s="112"/>
      <c r="Q608" s="36"/>
      <c r="R608" s="291" t="str">
        <f t="shared" si="158"/>
        <v/>
      </c>
    </row>
    <row r="609" spans="1:18" x14ac:dyDescent="0.3">
      <c r="A609" s="45"/>
      <c r="B609" s="580"/>
      <c r="C609" s="36"/>
      <c r="D609" s="36" t="str">
        <f t="shared" si="171"/>
        <v/>
      </c>
      <c r="E609" s="37"/>
      <c r="F609" s="38"/>
      <c r="G609" s="38" t="str">
        <f t="shared" si="172"/>
        <v/>
      </c>
      <c r="H609" s="37"/>
      <c r="I609" s="36"/>
      <c r="J609" s="36"/>
      <c r="K609" s="3"/>
      <c r="L609" s="3"/>
      <c r="M609" s="39" t="str">
        <f t="shared" si="173"/>
        <v/>
      </c>
      <c r="N609" s="36"/>
      <c r="O609" s="36"/>
      <c r="P609" s="112"/>
      <c r="Q609" s="36"/>
      <c r="R609" s="291" t="str">
        <f t="shared" ref="R609:R676" si="174">IF(K609=1,$C$683,IF(K609=2,$C$684,IF(K609=3,$C$685,IF(K609=4,$C$686,IF(K609=5,$C$687,IF(K609=6,$C$688,IF(K609=7,$C$689,IF(K609=8,$C$690,IF(K609=0,"","")))))))))</f>
        <v/>
      </c>
    </row>
    <row r="610" spans="1:18" ht="15" customHeight="1" x14ac:dyDescent="0.3">
      <c r="A610" s="45"/>
      <c r="B610" s="71" t="s">
        <v>12</v>
      </c>
      <c r="C610" s="3"/>
      <c r="D610" s="32">
        <f>SUM(D611:D620)</f>
        <v>0</v>
      </c>
      <c r="E610" s="33" t="e">
        <f>D610/C610</f>
        <v>#DIV/0!</v>
      </c>
      <c r="F610" s="72"/>
      <c r="G610" s="34">
        <f>SUM(G611:G620)</f>
        <v>0</v>
      </c>
      <c r="H610" s="33" t="e">
        <f>G610/F610</f>
        <v>#DIV/0!</v>
      </c>
      <c r="I610" s="32">
        <f ca="1">C610*$C$5</f>
        <v>0</v>
      </c>
      <c r="J610" s="32">
        <f>F610*$C$4</f>
        <v>0</v>
      </c>
      <c r="K610" s="32"/>
      <c r="L610" s="32"/>
      <c r="M610" s="35"/>
      <c r="N610" s="32">
        <f ca="1">(MAX(I610:J610))</f>
        <v>0</v>
      </c>
      <c r="O610" s="32">
        <f ca="1">ROUNDDOWN(N610/$P$2,0)</f>
        <v>0</v>
      </c>
      <c r="P610" s="34">
        <f>COUNTA(L611:L620)</f>
        <v>0</v>
      </c>
      <c r="Q610" s="3"/>
      <c r="R610" s="290" t="str">
        <f t="shared" si="174"/>
        <v/>
      </c>
    </row>
    <row r="611" spans="1:18" x14ac:dyDescent="0.3">
      <c r="A611" s="45"/>
      <c r="B611" s="578" t="s">
        <v>13</v>
      </c>
      <c r="C611" s="36"/>
      <c r="D611" s="36" t="str">
        <f t="shared" ref="D611:D620" si="175">IF(M611="","",$E$4/$M$680*M611)</f>
        <v/>
      </c>
      <c r="E611" s="37"/>
      <c r="F611" s="38"/>
      <c r="G611" s="38" t="str">
        <f t="shared" ref="G611:G620" si="176">IF(M611="","",$E$5/$M$680*M611)</f>
        <v/>
      </c>
      <c r="H611" s="37"/>
      <c r="I611" s="36"/>
      <c r="J611" s="36"/>
      <c r="K611" s="3"/>
      <c r="L611" s="3"/>
      <c r="M611" s="39" t="str">
        <f t="shared" ref="M611:M620" si="177">IF(ISBLANK(L611),"",IF($Q$610="y",0,AirflowAdj*42.654*EXP(-0.021*L611)))</f>
        <v/>
      </c>
      <c r="N611" s="36"/>
      <c r="O611" s="36"/>
      <c r="P611" s="112"/>
      <c r="Q611" s="36"/>
      <c r="R611" s="291" t="str">
        <f t="shared" si="174"/>
        <v/>
      </c>
    </row>
    <row r="612" spans="1:18" x14ac:dyDescent="0.3">
      <c r="A612" s="45"/>
      <c r="B612" s="579"/>
      <c r="C612" s="36"/>
      <c r="D612" s="36" t="str">
        <f t="shared" si="175"/>
        <v/>
      </c>
      <c r="E612" s="37"/>
      <c r="F612" s="38"/>
      <c r="G612" s="38" t="str">
        <f t="shared" si="176"/>
        <v/>
      </c>
      <c r="H612" s="37"/>
      <c r="I612" s="36"/>
      <c r="J612" s="36"/>
      <c r="K612" s="3"/>
      <c r="L612" s="3"/>
      <c r="M612" s="39" t="str">
        <f t="shared" si="177"/>
        <v/>
      </c>
      <c r="N612" s="36"/>
      <c r="O612" s="36"/>
      <c r="P612" s="112"/>
      <c r="Q612" s="36"/>
      <c r="R612" s="291" t="str">
        <f t="shared" si="174"/>
        <v/>
      </c>
    </row>
    <row r="613" spans="1:18" x14ac:dyDescent="0.3">
      <c r="A613" s="45"/>
      <c r="B613" s="579"/>
      <c r="C613" s="36"/>
      <c r="D613" s="36" t="str">
        <f t="shared" si="175"/>
        <v/>
      </c>
      <c r="E613" s="37"/>
      <c r="F613" s="38"/>
      <c r="G613" s="38" t="str">
        <f t="shared" si="176"/>
        <v/>
      </c>
      <c r="H613" s="37"/>
      <c r="I613" s="36"/>
      <c r="J613" s="36"/>
      <c r="K613" s="3"/>
      <c r="L613" s="3"/>
      <c r="M613" s="39" t="str">
        <f t="shared" si="177"/>
        <v/>
      </c>
      <c r="N613" s="36"/>
      <c r="O613" s="36"/>
      <c r="P613" s="112"/>
      <c r="Q613" s="36"/>
      <c r="R613" s="291" t="str">
        <f t="shared" si="174"/>
        <v/>
      </c>
    </row>
    <row r="614" spans="1:18" x14ac:dyDescent="0.3">
      <c r="A614" s="45"/>
      <c r="B614" s="579"/>
      <c r="C614" s="36"/>
      <c r="D614" s="36" t="str">
        <f t="shared" si="175"/>
        <v/>
      </c>
      <c r="E614" s="37"/>
      <c r="F614" s="38"/>
      <c r="G614" s="38" t="str">
        <f t="shared" si="176"/>
        <v/>
      </c>
      <c r="H614" s="37"/>
      <c r="I614" s="36"/>
      <c r="J614" s="36"/>
      <c r="K614" s="3"/>
      <c r="L614" s="3"/>
      <c r="M614" s="39" t="str">
        <f t="shared" si="177"/>
        <v/>
      </c>
      <c r="N614" s="36"/>
      <c r="O614" s="36"/>
      <c r="P614" s="112"/>
      <c r="Q614" s="36"/>
      <c r="R614" s="291" t="str">
        <f t="shared" si="174"/>
        <v/>
      </c>
    </row>
    <row r="615" spans="1:18" x14ac:dyDescent="0.3">
      <c r="A615" s="45"/>
      <c r="B615" s="579"/>
      <c r="C615" s="36"/>
      <c r="D615" s="36" t="str">
        <f t="shared" si="175"/>
        <v/>
      </c>
      <c r="E615" s="37"/>
      <c r="F615" s="38"/>
      <c r="G615" s="38" t="str">
        <f t="shared" si="176"/>
        <v/>
      </c>
      <c r="H615" s="37"/>
      <c r="I615" s="36"/>
      <c r="J615" s="36"/>
      <c r="K615" s="3"/>
      <c r="L615" s="3"/>
      <c r="M615" s="39" t="str">
        <f t="shared" si="177"/>
        <v/>
      </c>
      <c r="N615" s="36"/>
      <c r="O615" s="36"/>
      <c r="P615" s="112"/>
      <c r="Q615" s="36"/>
      <c r="R615" s="291" t="str">
        <f t="shared" si="174"/>
        <v/>
      </c>
    </row>
    <row r="616" spans="1:18" x14ac:dyDescent="0.3">
      <c r="A616" s="45"/>
      <c r="B616" s="579"/>
      <c r="C616" s="36"/>
      <c r="D616" s="36" t="str">
        <f t="shared" si="175"/>
        <v/>
      </c>
      <c r="E616" s="37"/>
      <c r="F616" s="38"/>
      <c r="G616" s="38" t="str">
        <f t="shared" si="176"/>
        <v/>
      </c>
      <c r="H616" s="37"/>
      <c r="I616" s="36"/>
      <c r="J616" s="36"/>
      <c r="K616" s="3"/>
      <c r="L616" s="3"/>
      <c r="M616" s="39" t="str">
        <f t="shared" si="177"/>
        <v/>
      </c>
      <c r="N616" s="36"/>
      <c r="O616" s="36"/>
      <c r="P616" s="112"/>
      <c r="Q616" s="36"/>
      <c r="R616" s="291" t="str">
        <f t="shared" si="174"/>
        <v/>
      </c>
    </row>
    <row r="617" spans="1:18" x14ac:dyDescent="0.3">
      <c r="A617" s="45"/>
      <c r="B617" s="579"/>
      <c r="C617" s="36"/>
      <c r="D617" s="36" t="str">
        <f t="shared" si="175"/>
        <v/>
      </c>
      <c r="E617" s="37"/>
      <c r="F617" s="38"/>
      <c r="G617" s="38" t="str">
        <f t="shared" si="176"/>
        <v/>
      </c>
      <c r="H617" s="37"/>
      <c r="I617" s="36"/>
      <c r="J617" s="36"/>
      <c r="K617" s="3"/>
      <c r="L617" s="3"/>
      <c r="M617" s="39" t="str">
        <f t="shared" si="177"/>
        <v/>
      </c>
      <c r="N617" s="36"/>
      <c r="O617" s="36"/>
      <c r="P617" s="112"/>
      <c r="Q617" s="36"/>
      <c r="R617" s="291" t="str">
        <f t="shared" si="174"/>
        <v/>
      </c>
    </row>
    <row r="618" spans="1:18" x14ac:dyDescent="0.3">
      <c r="A618" s="45"/>
      <c r="B618" s="579"/>
      <c r="C618" s="36"/>
      <c r="D618" s="36" t="str">
        <f t="shared" si="175"/>
        <v/>
      </c>
      <c r="E618" s="37"/>
      <c r="F618" s="38"/>
      <c r="G618" s="38" t="str">
        <f t="shared" si="176"/>
        <v/>
      </c>
      <c r="H618" s="37"/>
      <c r="I618" s="36"/>
      <c r="J618" s="36"/>
      <c r="K618" s="3"/>
      <c r="L618" s="3"/>
      <c r="M618" s="39" t="str">
        <f t="shared" si="177"/>
        <v/>
      </c>
      <c r="N618" s="36"/>
      <c r="O618" s="36"/>
      <c r="P618" s="112"/>
      <c r="Q618" s="36"/>
      <c r="R618" s="291" t="str">
        <f t="shared" si="174"/>
        <v/>
      </c>
    </row>
    <row r="619" spans="1:18" x14ac:dyDescent="0.3">
      <c r="A619" s="45"/>
      <c r="B619" s="579"/>
      <c r="C619" s="36"/>
      <c r="D619" s="36" t="str">
        <f t="shared" si="175"/>
        <v/>
      </c>
      <c r="E619" s="37"/>
      <c r="F619" s="38"/>
      <c r="G619" s="38" t="str">
        <f t="shared" si="176"/>
        <v/>
      </c>
      <c r="H619" s="37"/>
      <c r="I619" s="36"/>
      <c r="J619" s="36"/>
      <c r="K619" s="3"/>
      <c r="L619" s="3"/>
      <c r="M619" s="39" t="str">
        <f t="shared" si="177"/>
        <v/>
      </c>
      <c r="N619" s="36"/>
      <c r="O619" s="36"/>
      <c r="P619" s="112"/>
      <c r="Q619" s="36"/>
      <c r="R619" s="291" t="str">
        <f t="shared" si="174"/>
        <v/>
      </c>
    </row>
    <row r="620" spans="1:18" x14ac:dyDescent="0.3">
      <c r="A620" s="45"/>
      <c r="B620" s="580"/>
      <c r="C620" s="36"/>
      <c r="D620" s="36" t="str">
        <f t="shared" si="175"/>
        <v/>
      </c>
      <c r="E620" s="37"/>
      <c r="F620" s="38"/>
      <c r="G620" s="38" t="str">
        <f t="shared" si="176"/>
        <v/>
      </c>
      <c r="H620" s="37"/>
      <c r="I620" s="36"/>
      <c r="J620" s="36"/>
      <c r="K620" s="3"/>
      <c r="L620" s="3"/>
      <c r="M620" s="39" t="str">
        <f t="shared" si="177"/>
        <v/>
      </c>
      <c r="N620" s="36"/>
      <c r="O620" s="36"/>
      <c r="P620" s="112"/>
      <c r="Q620" s="36"/>
      <c r="R620" s="291" t="str">
        <f t="shared" si="174"/>
        <v/>
      </c>
    </row>
    <row r="621" spans="1:18" ht="15" customHeight="1" x14ac:dyDescent="0.3">
      <c r="A621" s="45"/>
      <c r="B621" s="71" t="s">
        <v>12</v>
      </c>
      <c r="C621" s="3"/>
      <c r="D621" s="32">
        <f>SUM(D622:D631)</f>
        <v>0</v>
      </c>
      <c r="E621" s="33" t="e">
        <f>D621/C621</f>
        <v>#DIV/0!</v>
      </c>
      <c r="F621" s="72"/>
      <c r="G621" s="34">
        <f>SUM(G622:G631)</f>
        <v>0</v>
      </c>
      <c r="H621" s="33" t="e">
        <f>G621/F621</f>
        <v>#DIV/0!</v>
      </c>
      <c r="I621" s="32">
        <f ca="1">C621*$C$5</f>
        <v>0</v>
      </c>
      <c r="J621" s="32">
        <f>F621*$C$4</f>
        <v>0</v>
      </c>
      <c r="K621" s="32"/>
      <c r="L621" s="32"/>
      <c r="M621" s="35"/>
      <c r="N621" s="32">
        <f ca="1">(MAX(I621:J621))</f>
        <v>0</v>
      </c>
      <c r="O621" s="32">
        <f ca="1">ROUNDDOWN(N621/$P$2,0)</f>
        <v>0</v>
      </c>
      <c r="P621" s="34">
        <f>COUNTA(L622:L631)</f>
        <v>0</v>
      </c>
      <c r="Q621" s="3"/>
      <c r="R621" s="290" t="str">
        <f t="shared" si="174"/>
        <v/>
      </c>
    </row>
    <row r="622" spans="1:18" x14ac:dyDescent="0.3">
      <c r="A622" s="45"/>
      <c r="B622" s="578" t="s">
        <v>13</v>
      </c>
      <c r="C622" s="36"/>
      <c r="D622" s="36" t="str">
        <f t="shared" ref="D622:D631" si="178">IF(M622="","",$E$4/$M$680*M622)</f>
        <v/>
      </c>
      <c r="E622" s="37"/>
      <c r="F622" s="38"/>
      <c r="G622" s="38" t="str">
        <f t="shared" ref="G622:G631" si="179">IF(M622="","",$E$5/$M$680*M622)</f>
        <v/>
      </c>
      <c r="H622" s="37"/>
      <c r="I622" s="36"/>
      <c r="J622" s="36"/>
      <c r="K622" s="3"/>
      <c r="L622" s="3"/>
      <c r="M622" s="39" t="str">
        <f t="shared" ref="M622:M631" si="180">IF(ISBLANK(L622),"",IF($Q$621="y",0,AirflowAdj*42.654*EXP(-0.021*L622)))</f>
        <v/>
      </c>
      <c r="N622" s="36"/>
      <c r="O622" s="36"/>
      <c r="P622" s="112"/>
      <c r="Q622" s="36"/>
      <c r="R622" s="291" t="str">
        <f t="shared" si="174"/>
        <v/>
      </c>
    </row>
    <row r="623" spans="1:18" x14ac:dyDescent="0.3">
      <c r="A623" s="45"/>
      <c r="B623" s="579"/>
      <c r="C623" s="36"/>
      <c r="D623" s="36" t="str">
        <f t="shared" si="178"/>
        <v/>
      </c>
      <c r="E623" s="37"/>
      <c r="F623" s="38"/>
      <c r="G623" s="38" t="str">
        <f t="shared" si="179"/>
        <v/>
      </c>
      <c r="H623" s="37"/>
      <c r="I623" s="36"/>
      <c r="J623" s="36"/>
      <c r="K623" s="3"/>
      <c r="L623" s="3"/>
      <c r="M623" s="39" t="str">
        <f t="shared" si="180"/>
        <v/>
      </c>
      <c r="N623" s="36"/>
      <c r="O623" s="36"/>
      <c r="P623" s="112"/>
      <c r="Q623" s="36"/>
      <c r="R623" s="291" t="str">
        <f t="shared" si="174"/>
        <v/>
      </c>
    </row>
    <row r="624" spans="1:18" x14ac:dyDescent="0.3">
      <c r="A624" s="45"/>
      <c r="B624" s="579"/>
      <c r="C624" s="36"/>
      <c r="D624" s="36" t="str">
        <f t="shared" si="178"/>
        <v/>
      </c>
      <c r="E624" s="37"/>
      <c r="F624" s="38"/>
      <c r="G624" s="38" t="str">
        <f t="shared" si="179"/>
        <v/>
      </c>
      <c r="H624" s="37"/>
      <c r="I624" s="36"/>
      <c r="J624" s="36"/>
      <c r="K624" s="3"/>
      <c r="L624" s="3"/>
      <c r="M624" s="39" t="str">
        <f t="shared" si="180"/>
        <v/>
      </c>
      <c r="N624" s="36"/>
      <c r="O624" s="36"/>
      <c r="P624" s="112"/>
      <c r="Q624" s="36"/>
      <c r="R624" s="291" t="str">
        <f t="shared" si="174"/>
        <v/>
      </c>
    </row>
    <row r="625" spans="1:18" x14ac:dyDescent="0.3">
      <c r="A625" s="45"/>
      <c r="B625" s="579"/>
      <c r="C625" s="36"/>
      <c r="D625" s="36" t="str">
        <f t="shared" si="178"/>
        <v/>
      </c>
      <c r="E625" s="37"/>
      <c r="F625" s="38"/>
      <c r="G625" s="38" t="str">
        <f t="shared" si="179"/>
        <v/>
      </c>
      <c r="H625" s="37"/>
      <c r="I625" s="36"/>
      <c r="J625" s="36"/>
      <c r="K625" s="3"/>
      <c r="L625" s="3"/>
      <c r="M625" s="39" t="str">
        <f t="shared" si="180"/>
        <v/>
      </c>
      <c r="N625" s="36"/>
      <c r="O625" s="36"/>
      <c r="P625" s="112"/>
      <c r="Q625" s="36"/>
      <c r="R625" s="291" t="str">
        <f t="shared" si="174"/>
        <v/>
      </c>
    </row>
    <row r="626" spans="1:18" x14ac:dyDescent="0.3">
      <c r="A626" s="45"/>
      <c r="B626" s="579"/>
      <c r="C626" s="36"/>
      <c r="D626" s="36" t="str">
        <f t="shared" si="178"/>
        <v/>
      </c>
      <c r="E626" s="37"/>
      <c r="F626" s="38"/>
      <c r="G626" s="38" t="str">
        <f t="shared" si="179"/>
        <v/>
      </c>
      <c r="H626" s="37"/>
      <c r="I626" s="36"/>
      <c r="J626" s="36"/>
      <c r="K626" s="3"/>
      <c r="L626" s="3"/>
      <c r="M626" s="39" t="str">
        <f t="shared" si="180"/>
        <v/>
      </c>
      <c r="N626" s="36"/>
      <c r="O626" s="36"/>
      <c r="P626" s="112"/>
      <c r="Q626" s="36"/>
      <c r="R626" s="291" t="str">
        <f t="shared" si="174"/>
        <v/>
      </c>
    </row>
    <row r="627" spans="1:18" x14ac:dyDescent="0.3">
      <c r="A627" s="45"/>
      <c r="B627" s="579"/>
      <c r="C627" s="36"/>
      <c r="D627" s="36" t="str">
        <f t="shared" si="178"/>
        <v/>
      </c>
      <c r="E627" s="37"/>
      <c r="F627" s="38"/>
      <c r="G627" s="38" t="str">
        <f t="shared" si="179"/>
        <v/>
      </c>
      <c r="H627" s="37"/>
      <c r="I627" s="36"/>
      <c r="J627" s="36"/>
      <c r="K627" s="3"/>
      <c r="L627" s="3"/>
      <c r="M627" s="39" t="str">
        <f t="shared" si="180"/>
        <v/>
      </c>
      <c r="N627" s="36"/>
      <c r="O627" s="36"/>
      <c r="P627" s="112"/>
      <c r="Q627" s="36"/>
      <c r="R627" s="291" t="str">
        <f t="shared" si="174"/>
        <v/>
      </c>
    </row>
    <row r="628" spans="1:18" x14ac:dyDescent="0.3">
      <c r="A628" s="45"/>
      <c r="B628" s="579"/>
      <c r="C628" s="36"/>
      <c r="D628" s="36" t="str">
        <f t="shared" si="178"/>
        <v/>
      </c>
      <c r="E628" s="37"/>
      <c r="F628" s="38"/>
      <c r="G628" s="38" t="str">
        <f t="shared" si="179"/>
        <v/>
      </c>
      <c r="H628" s="37"/>
      <c r="I628" s="36"/>
      <c r="J628" s="36"/>
      <c r="K628" s="3"/>
      <c r="L628" s="3"/>
      <c r="M628" s="39" t="str">
        <f t="shared" si="180"/>
        <v/>
      </c>
      <c r="N628" s="36"/>
      <c r="O628" s="36"/>
      <c r="P628" s="112"/>
      <c r="Q628" s="36"/>
      <c r="R628" s="291" t="str">
        <f t="shared" si="174"/>
        <v/>
      </c>
    </row>
    <row r="629" spans="1:18" ht="15" customHeight="1" x14ac:dyDescent="0.3">
      <c r="A629" s="45"/>
      <c r="B629" s="579"/>
      <c r="C629" s="36"/>
      <c r="D629" s="36" t="str">
        <f t="shared" si="178"/>
        <v/>
      </c>
      <c r="E629" s="37"/>
      <c r="F629" s="38"/>
      <c r="G629" s="38" t="str">
        <f t="shared" si="179"/>
        <v/>
      </c>
      <c r="H629" s="37"/>
      <c r="I629" s="36"/>
      <c r="J629" s="36"/>
      <c r="K629" s="3"/>
      <c r="L629" s="3"/>
      <c r="M629" s="39" t="str">
        <f t="shared" si="180"/>
        <v/>
      </c>
      <c r="N629" s="36"/>
      <c r="O629" s="36"/>
      <c r="P629" s="112"/>
      <c r="Q629" s="36"/>
      <c r="R629" s="291" t="str">
        <f t="shared" si="174"/>
        <v/>
      </c>
    </row>
    <row r="630" spans="1:18" ht="15" customHeight="1" x14ac:dyDescent="0.3">
      <c r="A630" s="45"/>
      <c r="B630" s="579"/>
      <c r="C630" s="36"/>
      <c r="D630" s="36" t="str">
        <f t="shared" si="178"/>
        <v/>
      </c>
      <c r="E630" s="37"/>
      <c r="F630" s="38"/>
      <c r="G630" s="38" t="str">
        <f t="shared" si="179"/>
        <v/>
      </c>
      <c r="H630" s="37"/>
      <c r="I630" s="36"/>
      <c r="J630" s="36"/>
      <c r="K630" s="3"/>
      <c r="L630" s="3"/>
      <c r="M630" s="39" t="str">
        <f t="shared" si="180"/>
        <v/>
      </c>
      <c r="N630" s="36"/>
      <c r="O630" s="36"/>
      <c r="P630" s="112"/>
      <c r="Q630" s="36"/>
      <c r="R630" s="291" t="str">
        <f t="shared" si="174"/>
        <v/>
      </c>
    </row>
    <row r="631" spans="1:18" ht="15" customHeight="1" x14ac:dyDescent="0.3">
      <c r="A631" s="45"/>
      <c r="B631" s="580"/>
      <c r="C631" s="36"/>
      <c r="D631" s="36" t="str">
        <f t="shared" si="178"/>
        <v/>
      </c>
      <c r="E631" s="37"/>
      <c r="F631" s="38"/>
      <c r="G631" s="38" t="str">
        <f t="shared" si="179"/>
        <v/>
      </c>
      <c r="H631" s="37"/>
      <c r="I631" s="36"/>
      <c r="J631" s="36"/>
      <c r="K631" s="3"/>
      <c r="L631" s="3"/>
      <c r="M631" s="39" t="str">
        <f t="shared" si="180"/>
        <v/>
      </c>
      <c r="N631" s="36"/>
      <c r="O631" s="36"/>
      <c r="P631" s="112"/>
      <c r="Q631" s="36"/>
      <c r="R631" s="291" t="str">
        <f t="shared" si="174"/>
        <v/>
      </c>
    </row>
    <row r="632" spans="1:18" ht="15" customHeight="1" x14ac:dyDescent="0.3">
      <c r="A632" s="45"/>
      <c r="B632" s="71" t="s">
        <v>12</v>
      </c>
      <c r="C632" s="3"/>
      <c r="D632" s="32">
        <f>SUM(D633:D642)</f>
        <v>0</v>
      </c>
      <c r="E632" s="33" t="e">
        <f>D632/C632</f>
        <v>#DIV/0!</v>
      </c>
      <c r="F632" s="72"/>
      <c r="G632" s="34">
        <f>SUM(G633:G642)</f>
        <v>0</v>
      </c>
      <c r="H632" s="33" t="e">
        <f>G632/F632</f>
        <v>#DIV/0!</v>
      </c>
      <c r="I632" s="32">
        <f ca="1">C632*$C$5</f>
        <v>0</v>
      </c>
      <c r="J632" s="32">
        <f>F632*$C$4</f>
        <v>0</v>
      </c>
      <c r="K632" s="32"/>
      <c r="L632" s="32"/>
      <c r="M632" s="35"/>
      <c r="N632" s="32">
        <f ca="1">(MAX(I632:J632))</f>
        <v>0</v>
      </c>
      <c r="O632" s="32">
        <f ca="1">ROUNDDOWN(N632/$P$2,0)</f>
        <v>0</v>
      </c>
      <c r="P632" s="34">
        <f>COUNTA(L633:L642)</f>
        <v>0</v>
      </c>
      <c r="Q632" s="3"/>
      <c r="R632" s="290" t="str">
        <f t="shared" si="174"/>
        <v/>
      </c>
    </row>
    <row r="633" spans="1:18" x14ac:dyDescent="0.3">
      <c r="A633" s="45"/>
      <c r="B633" s="578" t="s">
        <v>13</v>
      </c>
      <c r="C633" s="36"/>
      <c r="D633" s="36" t="str">
        <f t="shared" ref="D633:D642" si="181">IF(M633="","",$E$4/$M$680*M633)</f>
        <v/>
      </c>
      <c r="E633" s="37"/>
      <c r="F633" s="38"/>
      <c r="G633" s="38" t="str">
        <f t="shared" ref="G633:G642" si="182">IF(M633="","",$E$5/$M$680*M633)</f>
        <v/>
      </c>
      <c r="H633" s="37"/>
      <c r="I633" s="36"/>
      <c r="J633" s="36"/>
      <c r="K633" s="3"/>
      <c r="L633" s="3"/>
      <c r="M633" s="39" t="str">
        <f t="shared" ref="M633:M642" si="183">IF(ISBLANK(L633),"",IF($Q$632="y",0,AirflowAdj*42.654*EXP(-0.021*L633)))</f>
        <v/>
      </c>
      <c r="N633" s="36"/>
      <c r="O633" s="36"/>
      <c r="P633" s="112"/>
      <c r="Q633" s="36"/>
      <c r="R633" s="291" t="str">
        <f t="shared" si="174"/>
        <v/>
      </c>
    </row>
    <row r="634" spans="1:18" x14ac:dyDescent="0.3">
      <c r="A634" s="45"/>
      <c r="B634" s="579"/>
      <c r="C634" s="36"/>
      <c r="D634" s="36" t="str">
        <f t="shared" si="181"/>
        <v/>
      </c>
      <c r="E634" s="37"/>
      <c r="F634" s="38"/>
      <c r="G634" s="38" t="str">
        <f t="shared" si="182"/>
        <v/>
      </c>
      <c r="H634" s="37"/>
      <c r="I634" s="36"/>
      <c r="J634" s="36"/>
      <c r="K634" s="3"/>
      <c r="L634" s="3"/>
      <c r="M634" s="39" t="str">
        <f t="shared" si="183"/>
        <v/>
      </c>
      <c r="N634" s="36"/>
      <c r="O634" s="36"/>
      <c r="P634" s="112"/>
      <c r="Q634" s="36"/>
      <c r="R634" s="291" t="str">
        <f t="shared" si="174"/>
        <v/>
      </c>
    </row>
    <row r="635" spans="1:18" x14ac:dyDescent="0.3">
      <c r="A635" s="45"/>
      <c r="B635" s="579"/>
      <c r="C635" s="36"/>
      <c r="D635" s="36" t="str">
        <f t="shared" si="181"/>
        <v/>
      </c>
      <c r="E635" s="37"/>
      <c r="F635" s="38"/>
      <c r="G635" s="38" t="str">
        <f t="shared" si="182"/>
        <v/>
      </c>
      <c r="H635" s="37"/>
      <c r="I635" s="36"/>
      <c r="J635" s="36"/>
      <c r="K635" s="3"/>
      <c r="L635" s="3"/>
      <c r="M635" s="39" t="str">
        <f t="shared" si="183"/>
        <v/>
      </c>
      <c r="N635" s="36"/>
      <c r="O635" s="36"/>
      <c r="P635" s="112"/>
      <c r="Q635" s="36"/>
      <c r="R635" s="291" t="str">
        <f t="shared" si="174"/>
        <v/>
      </c>
    </row>
    <row r="636" spans="1:18" x14ac:dyDescent="0.3">
      <c r="A636" s="45"/>
      <c r="B636" s="579"/>
      <c r="C636" s="36"/>
      <c r="D636" s="36" t="str">
        <f t="shared" si="181"/>
        <v/>
      </c>
      <c r="E636" s="37"/>
      <c r="F636" s="38"/>
      <c r="G636" s="38" t="str">
        <f t="shared" si="182"/>
        <v/>
      </c>
      <c r="H636" s="37"/>
      <c r="I636" s="36"/>
      <c r="J636" s="36"/>
      <c r="K636" s="3"/>
      <c r="L636" s="3"/>
      <c r="M636" s="39" t="str">
        <f t="shared" si="183"/>
        <v/>
      </c>
      <c r="N636" s="36"/>
      <c r="O636" s="36"/>
      <c r="P636" s="112"/>
      <c r="Q636" s="36"/>
      <c r="R636" s="291" t="str">
        <f t="shared" si="174"/>
        <v/>
      </c>
    </row>
    <row r="637" spans="1:18" x14ac:dyDescent="0.3">
      <c r="A637" s="45"/>
      <c r="B637" s="579"/>
      <c r="C637" s="36"/>
      <c r="D637" s="36" t="str">
        <f t="shared" si="181"/>
        <v/>
      </c>
      <c r="E637" s="37"/>
      <c r="F637" s="38"/>
      <c r="G637" s="38" t="str">
        <f t="shared" si="182"/>
        <v/>
      </c>
      <c r="H637" s="37"/>
      <c r="I637" s="36"/>
      <c r="J637" s="36"/>
      <c r="K637" s="3"/>
      <c r="L637" s="3"/>
      <c r="M637" s="39" t="str">
        <f t="shared" si="183"/>
        <v/>
      </c>
      <c r="N637" s="36"/>
      <c r="O637" s="36"/>
      <c r="P637" s="112"/>
      <c r="Q637" s="36"/>
      <c r="R637" s="291" t="str">
        <f t="shared" si="174"/>
        <v/>
      </c>
    </row>
    <row r="638" spans="1:18" x14ac:dyDescent="0.3">
      <c r="A638" s="45"/>
      <c r="B638" s="579"/>
      <c r="C638" s="36"/>
      <c r="D638" s="36" t="str">
        <f t="shared" si="181"/>
        <v/>
      </c>
      <c r="E638" s="37"/>
      <c r="F638" s="38"/>
      <c r="G638" s="38" t="str">
        <f t="shared" si="182"/>
        <v/>
      </c>
      <c r="H638" s="37"/>
      <c r="I638" s="36"/>
      <c r="J638" s="36"/>
      <c r="K638" s="3"/>
      <c r="L638" s="3"/>
      <c r="M638" s="39" t="str">
        <f t="shared" si="183"/>
        <v/>
      </c>
      <c r="N638" s="36"/>
      <c r="O638" s="36"/>
      <c r="P638" s="112"/>
      <c r="Q638" s="36"/>
      <c r="R638" s="291" t="str">
        <f t="shared" si="174"/>
        <v/>
      </c>
    </row>
    <row r="639" spans="1:18" x14ac:dyDescent="0.3">
      <c r="A639" s="45"/>
      <c r="B639" s="579"/>
      <c r="C639" s="36"/>
      <c r="D639" s="36" t="str">
        <f t="shared" si="181"/>
        <v/>
      </c>
      <c r="E639" s="37"/>
      <c r="F639" s="38"/>
      <c r="G639" s="38" t="str">
        <f t="shared" si="182"/>
        <v/>
      </c>
      <c r="H639" s="37"/>
      <c r="I639" s="36"/>
      <c r="J639" s="36"/>
      <c r="K639" s="3"/>
      <c r="L639" s="3"/>
      <c r="M639" s="39" t="str">
        <f t="shared" si="183"/>
        <v/>
      </c>
      <c r="N639" s="36"/>
      <c r="O639" s="36"/>
      <c r="P639" s="112"/>
      <c r="Q639" s="36"/>
      <c r="R639" s="291" t="str">
        <f t="shared" si="174"/>
        <v/>
      </c>
    </row>
    <row r="640" spans="1:18" x14ac:dyDescent="0.3">
      <c r="A640" s="45"/>
      <c r="B640" s="579"/>
      <c r="C640" s="36"/>
      <c r="D640" s="36" t="str">
        <f t="shared" si="181"/>
        <v/>
      </c>
      <c r="E640" s="37"/>
      <c r="F640" s="38"/>
      <c r="G640" s="38" t="str">
        <f t="shared" si="182"/>
        <v/>
      </c>
      <c r="H640" s="37"/>
      <c r="I640" s="36"/>
      <c r="J640" s="36"/>
      <c r="K640" s="3"/>
      <c r="L640" s="3"/>
      <c r="M640" s="39" t="str">
        <f t="shared" si="183"/>
        <v/>
      </c>
      <c r="N640" s="36"/>
      <c r="O640" s="36"/>
      <c r="P640" s="112"/>
      <c r="Q640" s="36"/>
      <c r="R640" s="291" t="str">
        <f t="shared" si="174"/>
        <v/>
      </c>
    </row>
    <row r="641" spans="1:18" x14ac:dyDescent="0.3">
      <c r="A641" s="45"/>
      <c r="B641" s="579"/>
      <c r="C641" s="36"/>
      <c r="D641" s="36" t="str">
        <f t="shared" si="181"/>
        <v/>
      </c>
      <c r="E641" s="37"/>
      <c r="F641" s="38"/>
      <c r="G641" s="38" t="str">
        <f t="shared" si="182"/>
        <v/>
      </c>
      <c r="H641" s="37"/>
      <c r="I641" s="36"/>
      <c r="J641" s="36"/>
      <c r="K641" s="3"/>
      <c r="L641" s="3"/>
      <c r="M641" s="39" t="str">
        <f t="shared" si="183"/>
        <v/>
      </c>
      <c r="N641" s="36"/>
      <c r="O641" s="36"/>
      <c r="P641" s="112"/>
      <c r="Q641" s="36"/>
      <c r="R641" s="291" t="str">
        <f t="shared" si="174"/>
        <v/>
      </c>
    </row>
    <row r="642" spans="1:18" x14ac:dyDescent="0.3">
      <c r="A642" s="45"/>
      <c r="B642" s="580"/>
      <c r="C642" s="36"/>
      <c r="D642" s="36" t="str">
        <f t="shared" si="181"/>
        <v/>
      </c>
      <c r="E642" s="37"/>
      <c r="F642" s="38"/>
      <c r="G642" s="38" t="str">
        <f t="shared" si="182"/>
        <v/>
      </c>
      <c r="H642" s="37"/>
      <c r="I642" s="36"/>
      <c r="J642" s="36"/>
      <c r="K642" s="3"/>
      <c r="L642" s="3"/>
      <c r="M642" s="39" t="str">
        <f t="shared" si="183"/>
        <v/>
      </c>
      <c r="N642" s="36"/>
      <c r="O642" s="36"/>
      <c r="P642" s="112"/>
      <c r="Q642" s="36"/>
      <c r="R642" s="291" t="str">
        <f t="shared" si="174"/>
        <v/>
      </c>
    </row>
    <row r="643" spans="1:18" ht="15" customHeight="1" x14ac:dyDescent="0.3">
      <c r="A643" s="45"/>
      <c r="B643" s="71" t="s">
        <v>12</v>
      </c>
      <c r="C643" s="3"/>
      <c r="D643" s="32">
        <f>SUM(D644:D653)</f>
        <v>0</v>
      </c>
      <c r="E643" s="33" t="e">
        <f>D643/C643</f>
        <v>#DIV/0!</v>
      </c>
      <c r="F643" s="72"/>
      <c r="G643" s="34">
        <f>SUM(G644:G653)</f>
        <v>0</v>
      </c>
      <c r="H643" s="33" t="e">
        <f>G643/F643</f>
        <v>#DIV/0!</v>
      </c>
      <c r="I643" s="32">
        <f ca="1">C643*$C$5</f>
        <v>0</v>
      </c>
      <c r="J643" s="32">
        <f>F643*$C$4</f>
        <v>0</v>
      </c>
      <c r="K643" s="32"/>
      <c r="L643" s="32"/>
      <c r="M643" s="35"/>
      <c r="N643" s="32">
        <f ca="1">(MAX(I643:J643))</f>
        <v>0</v>
      </c>
      <c r="O643" s="32">
        <f ca="1">ROUNDDOWN(N643/$P$2,0)</f>
        <v>0</v>
      </c>
      <c r="P643" s="34">
        <f>COUNTA(L644:L653)</f>
        <v>0</v>
      </c>
      <c r="Q643" s="3"/>
      <c r="R643" s="290" t="str">
        <f t="shared" si="174"/>
        <v/>
      </c>
    </row>
    <row r="644" spans="1:18" x14ac:dyDescent="0.3">
      <c r="A644" s="45"/>
      <c r="B644" s="578" t="s">
        <v>13</v>
      </c>
      <c r="C644" s="36"/>
      <c r="D644" s="36" t="str">
        <f t="shared" ref="D644:D653" si="184">IF(M644="","",$E$4/$M$680*M644)</f>
        <v/>
      </c>
      <c r="E644" s="37"/>
      <c r="F644" s="38"/>
      <c r="G644" s="38" t="str">
        <f t="shared" ref="G644:G653" si="185">IF(M644="","",$E$5/$M$680*M644)</f>
        <v/>
      </c>
      <c r="H644" s="37"/>
      <c r="I644" s="36"/>
      <c r="J644" s="36"/>
      <c r="K644" s="3"/>
      <c r="L644" s="3"/>
      <c r="M644" s="39" t="str">
        <f t="shared" ref="M644:M653" si="186">IF(ISBLANK(L644),"",IF($Q$643="y",0,AirflowAdj*42.654*EXP(-0.021*L644)))</f>
        <v/>
      </c>
      <c r="N644" s="36"/>
      <c r="O644" s="36"/>
      <c r="P644" s="112"/>
      <c r="Q644" s="36"/>
      <c r="R644" s="291" t="str">
        <f t="shared" si="174"/>
        <v/>
      </c>
    </row>
    <row r="645" spans="1:18" x14ac:dyDescent="0.3">
      <c r="A645" s="45"/>
      <c r="B645" s="579"/>
      <c r="C645" s="36"/>
      <c r="D645" s="36" t="str">
        <f t="shared" si="184"/>
        <v/>
      </c>
      <c r="E645" s="37"/>
      <c r="F645" s="38"/>
      <c r="G645" s="38" t="str">
        <f t="shared" si="185"/>
        <v/>
      </c>
      <c r="H645" s="37"/>
      <c r="I645" s="36"/>
      <c r="J645" s="36"/>
      <c r="K645" s="3"/>
      <c r="L645" s="3"/>
      <c r="M645" s="39" t="str">
        <f t="shared" si="186"/>
        <v/>
      </c>
      <c r="N645" s="36"/>
      <c r="O645" s="36"/>
      <c r="P645" s="112"/>
      <c r="Q645" s="36"/>
      <c r="R645" s="291" t="str">
        <f t="shared" si="174"/>
        <v/>
      </c>
    </row>
    <row r="646" spans="1:18" x14ac:dyDescent="0.3">
      <c r="A646" s="45"/>
      <c r="B646" s="579"/>
      <c r="C646" s="36"/>
      <c r="D646" s="36" t="str">
        <f t="shared" si="184"/>
        <v/>
      </c>
      <c r="E646" s="37"/>
      <c r="F646" s="38"/>
      <c r="G646" s="38" t="str">
        <f t="shared" si="185"/>
        <v/>
      </c>
      <c r="H646" s="37"/>
      <c r="I646" s="36"/>
      <c r="J646" s="36"/>
      <c r="K646" s="3"/>
      <c r="L646" s="3"/>
      <c r="M646" s="39" t="str">
        <f t="shared" si="186"/>
        <v/>
      </c>
      <c r="N646" s="36"/>
      <c r="O646" s="36"/>
      <c r="P646" s="112"/>
      <c r="Q646" s="36"/>
      <c r="R646" s="291" t="str">
        <f t="shared" si="174"/>
        <v/>
      </c>
    </row>
    <row r="647" spans="1:18" x14ac:dyDescent="0.3">
      <c r="A647" s="45"/>
      <c r="B647" s="579"/>
      <c r="C647" s="36"/>
      <c r="D647" s="36" t="str">
        <f t="shared" si="184"/>
        <v/>
      </c>
      <c r="E647" s="37"/>
      <c r="F647" s="38"/>
      <c r="G647" s="38" t="str">
        <f t="shared" si="185"/>
        <v/>
      </c>
      <c r="H647" s="37"/>
      <c r="I647" s="36"/>
      <c r="J647" s="36"/>
      <c r="K647" s="3"/>
      <c r="L647" s="3"/>
      <c r="M647" s="39" t="str">
        <f t="shared" si="186"/>
        <v/>
      </c>
      <c r="N647" s="36"/>
      <c r="O647" s="36"/>
      <c r="P647" s="112"/>
      <c r="Q647" s="36"/>
      <c r="R647" s="291" t="str">
        <f t="shared" si="174"/>
        <v/>
      </c>
    </row>
    <row r="648" spans="1:18" x14ac:dyDescent="0.3">
      <c r="A648" s="45"/>
      <c r="B648" s="579"/>
      <c r="C648" s="36"/>
      <c r="D648" s="36" t="str">
        <f t="shared" si="184"/>
        <v/>
      </c>
      <c r="E648" s="37"/>
      <c r="F648" s="38"/>
      <c r="G648" s="38" t="str">
        <f t="shared" si="185"/>
        <v/>
      </c>
      <c r="H648" s="37"/>
      <c r="I648" s="36"/>
      <c r="J648" s="36"/>
      <c r="K648" s="3"/>
      <c r="L648" s="3"/>
      <c r="M648" s="39" t="str">
        <f t="shared" si="186"/>
        <v/>
      </c>
      <c r="N648" s="36"/>
      <c r="O648" s="36"/>
      <c r="P648" s="112"/>
      <c r="Q648" s="36"/>
      <c r="R648" s="291" t="str">
        <f t="shared" si="174"/>
        <v/>
      </c>
    </row>
    <row r="649" spans="1:18" x14ac:dyDescent="0.3">
      <c r="A649" s="45"/>
      <c r="B649" s="579"/>
      <c r="C649" s="36"/>
      <c r="D649" s="36" t="str">
        <f t="shared" si="184"/>
        <v/>
      </c>
      <c r="E649" s="37"/>
      <c r="F649" s="38"/>
      <c r="G649" s="38" t="str">
        <f t="shared" si="185"/>
        <v/>
      </c>
      <c r="H649" s="37"/>
      <c r="I649" s="36"/>
      <c r="J649" s="36"/>
      <c r="K649" s="3"/>
      <c r="L649" s="3"/>
      <c r="M649" s="39" t="str">
        <f t="shared" si="186"/>
        <v/>
      </c>
      <c r="N649" s="36"/>
      <c r="O649" s="36"/>
      <c r="P649" s="112"/>
      <c r="Q649" s="36"/>
      <c r="R649" s="291" t="str">
        <f t="shared" si="174"/>
        <v/>
      </c>
    </row>
    <row r="650" spans="1:18" x14ac:dyDescent="0.3">
      <c r="A650" s="45"/>
      <c r="B650" s="579"/>
      <c r="C650" s="36"/>
      <c r="D650" s="36" t="str">
        <f t="shared" si="184"/>
        <v/>
      </c>
      <c r="E650" s="37"/>
      <c r="F650" s="38"/>
      <c r="G650" s="38" t="str">
        <f t="shared" si="185"/>
        <v/>
      </c>
      <c r="H650" s="37"/>
      <c r="I650" s="36"/>
      <c r="J650" s="36"/>
      <c r="K650" s="3"/>
      <c r="L650" s="3"/>
      <c r="M650" s="39" t="str">
        <f t="shared" si="186"/>
        <v/>
      </c>
      <c r="N650" s="36"/>
      <c r="O650" s="36"/>
      <c r="P650" s="112"/>
      <c r="Q650" s="36"/>
      <c r="R650" s="291" t="str">
        <f t="shared" si="174"/>
        <v/>
      </c>
    </row>
    <row r="651" spans="1:18" x14ac:dyDescent="0.3">
      <c r="A651" s="45"/>
      <c r="B651" s="579"/>
      <c r="C651" s="36"/>
      <c r="D651" s="36" t="str">
        <f t="shared" si="184"/>
        <v/>
      </c>
      <c r="E651" s="37"/>
      <c r="F651" s="38"/>
      <c r="G651" s="38" t="str">
        <f t="shared" si="185"/>
        <v/>
      </c>
      <c r="H651" s="37"/>
      <c r="I651" s="36"/>
      <c r="J651" s="36"/>
      <c r="K651" s="3"/>
      <c r="L651" s="3"/>
      <c r="M651" s="39" t="str">
        <f t="shared" si="186"/>
        <v/>
      </c>
      <c r="N651" s="36"/>
      <c r="O651" s="36"/>
      <c r="P651" s="112"/>
      <c r="Q651" s="36"/>
      <c r="R651" s="291" t="str">
        <f t="shared" si="174"/>
        <v/>
      </c>
    </row>
    <row r="652" spans="1:18" x14ac:dyDescent="0.3">
      <c r="A652" s="45"/>
      <c r="B652" s="579"/>
      <c r="C652" s="36"/>
      <c r="D652" s="36" t="str">
        <f t="shared" si="184"/>
        <v/>
      </c>
      <c r="E652" s="37"/>
      <c r="F652" s="38"/>
      <c r="G652" s="38" t="str">
        <f t="shared" si="185"/>
        <v/>
      </c>
      <c r="H652" s="37"/>
      <c r="I652" s="36"/>
      <c r="J652" s="36"/>
      <c r="K652" s="3"/>
      <c r="L652" s="3"/>
      <c r="M652" s="39" t="str">
        <f t="shared" si="186"/>
        <v/>
      </c>
      <c r="N652" s="36"/>
      <c r="O652" s="36"/>
      <c r="P652" s="112"/>
      <c r="Q652" s="36"/>
      <c r="R652" s="291" t="str">
        <f t="shared" si="174"/>
        <v/>
      </c>
    </row>
    <row r="653" spans="1:18" x14ac:dyDescent="0.3">
      <c r="A653" s="45"/>
      <c r="B653" s="580"/>
      <c r="C653" s="36"/>
      <c r="D653" s="36" t="str">
        <f t="shared" si="184"/>
        <v/>
      </c>
      <c r="E653" s="37"/>
      <c r="F653" s="38"/>
      <c r="G653" s="38" t="str">
        <f t="shared" si="185"/>
        <v/>
      </c>
      <c r="H653" s="37"/>
      <c r="I653" s="36"/>
      <c r="J653" s="36"/>
      <c r="K653" s="3"/>
      <c r="L653" s="3"/>
      <c r="M653" s="39" t="str">
        <f t="shared" si="186"/>
        <v/>
      </c>
      <c r="N653" s="36"/>
      <c r="O653" s="36"/>
      <c r="P653" s="112"/>
      <c r="Q653" s="36"/>
      <c r="R653" s="291" t="str">
        <f t="shared" si="174"/>
        <v/>
      </c>
    </row>
    <row r="654" spans="1:18" ht="15" customHeight="1" x14ac:dyDescent="0.3">
      <c r="A654" s="45"/>
      <c r="B654" s="71" t="s">
        <v>12</v>
      </c>
      <c r="C654" s="3"/>
      <c r="D654" s="32">
        <f>SUM(D655:D664)</f>
        <v>0</v>
      </c>
      <c r="E654" s="33" t="e">
        <f>D654/C654</f>
        <v>#DIV/0!</v>
      </c>
      <c r="F654" s="72"/>
      <c r="G654" s="34">
        <f>SUM(G655:G664)</f>
        <v>0</v>
      </c>
      <c r="H654" s="33" t="e">
        <f>G654/F654</f>
        <v>#DIV/0!</v>
      </c>
      <c r="I654" s="32">
        <f ca="1">C654*$C$5</f>
        <v>0</v>
      </c>
      <c r="J654" s="32">
        <f>F654*$C$4</f>
        <v>0</v>
      </c>
      <c r="K654" s="32"/>
      <c r="L654" s="32"/>
      <c r="M654" s="35"/>
      <c r="N654" s="32">
        <f ca="1">(MAX(I654:J654))</f>
        <v>0</v>
      </c>
      <c r="O654" s="32">
        <f ca="1">ROUNDDOWN(N654/$P$2,0)</f>
        <v>0</v>
      </c>
      <c r="P654" s="34">
        <f>COUNTA(L655:L664)</f>
        <v>0</v>
      </c>
      <c r="Q654" s="3"/>
      <c r="R654" s="290" t="str">
        <f t="shared" si="174"/>
        <v/>
      </c>
    </row>
    <row r="655" spans="1:18" x14ac:dyDescent="0.3">
      <c r="A655" s="45"/>
      <c r="B655" s="578" t="s">
        <v>13</v>
      </c>
      <c r="C655" s="36"/>
      <c r="D655" s="36" t="str">
        <f t="shared" ref="D655:D664" si="187">IF(M655="","",$E$4/$M$680*M655)</f>
        <v/>
      </c>
      <c r="E655" s="37"/>
      <c r="F655" s="38"/>
      <c r="G655" s="38" t="str">
        <f t="shared" ref="G655:G664" si="188">IF(M655="","",$E$5/$M$680*M655)</f>
        <v/>
      </c>
      <c r="H655" s="37"/>
      <c r="I655" s="36"/>
      <c r="J655" s="36"/>
      <c r="K655" s="3"/>
      <c r="L655" s="3"/>
      <c r="M655" s="39" t="str">
        <f t="shared" ref="M655:M664" si="189">IF(ISBLANK(L655),"",IF($Q$654="y",0,AirflowAdj*42.654*EXP(-0.021*L655)))</f>
        <v/>
      </c>
      <c r="N655" s="36"/>
      <c r="O655" s="36"/>
      <c r="P655" s="112"/>
      <c r="Q655" s="36"/>
      <c r="R655" s="291" t="str">
        <f t="shared" si="174"/>
        <v/>
      </c>
    </row>
    <row r="656" spans="1:18" x14ac:dyDescent="0.3">
      <c r="A656" s="45"/>
      <c r="B656" s="579"/>
      <c r="C656" s="36"/>
      <c r="D656" s="36" t="str">
        <f t="shared" si="187"/>
        <v/>
      </c>
      <c r="E656" s="37"/>
      <c r="F656" s="38"/>
      <c r="G656" s="38" t="str">
        <f t="shared" si="188"/>
        <v/>
      </c>
      <c r="H656" s="37"/>
      <c r="I656" s="36"/>
      <c r="J656" s="36"/>
      <c r="K656" s="3"/>
      <c r="L656" s="3"/>
      <c r="M656" s="39" t="str">
        <f t="shared" si="189"/>
        <v/>
      </c>
      <c r="N656" s="36"/>
      <c r="O656" s="36"/>
      <c r="P656" s="112"/>
      <c r="Q656" s="36"/>
      <c r="R656" s="291" t="str">
        <f t="shared" si="174"/>
        <v/>
      </c>
    </row>
    <row r="657" spans="1:18" x14ac:dyDescent="0.3">
      <c r="A657" s="45"/>
      <c r="B657" s="579"/>
      <c r="C657" s="36"/>
      <c r="D657" s="36" t="str">
        <f t="shared" si="187"/>
        <v/>
      </c>
      <c r="E657" s="37"/>
      <c r="F657" s="38"/>
      <c r="G657" s="38" t="str">
        <f t="shared" si="188"/>
        <v/>
      </c>
      <c r="H657" s="37"/>
      <c r="I657" s="36"/>
      <c r="J657" s="36"/>
      <c r="K657" s="3"/>
      <c r="L657" s="3"/>
      <c r="M657" s="39" t="str">
        <f t="shared" si="189"/>
        <v/>
      </c>
      <c r="N657" s="36"/>
      <c r="O657" s="36"/>
      <c r="P657" s="112"/>
      <c r="Q657" s="36"/>
      <c r="R657" s="291" t="str">
        <f t="shared" si="174"/>
        <v/>
      </c>
    </row>
    <row r="658" spans="1:18" x14ac:dyDescent="0.3">
      <c r="A658" s="45"/>
      <c r="B658" s="579"/>
      <c r="C658" s="36"/>
      <c r="D658" s="36" t="str">
        <f t="shared" si="187"/>
        <v/>
      </c>
      <c r="E658" s="37"/>
      <c r="F658" s="38"/>
      <c r="G658" s="38" t="str">
        <f t="shared" si="188"/>
        <v/>
      </c>
      <c r="H658" s="37"/>
      <c r="I658" s="36"/>
      <c r="J658" s="36"/>
      <c r="K658" s="3"/>
      <c r="L658" s="3"/>
      <c r="M658" s="39" t="str">
        <f t="shared" si="189"/>
        <v/>
      </c>
      <c r="N658" s="36"/>
      <c r="O658" s="36"/>
      <c r="P658" s="112"/>
      <c r="Q658" s="36"/>
      <c r="R658" s="291" t="str">
        <f t="shared" si="174"/>
        <v/>
      </c>
    </row>
    <row r="659" spans="1:18" x14ac:dyDescent="0.3">
      <c r="A659" s="45"/>
      <c r="B659" s="579"/>
      <c r="C659" s="36"/>
      <c r="D659" s="36" t="str">
        <f t="shared" si="187"/>
        <v/>
      </c>
      <c r="E659" s="37"/>
      <c r="F659" s="38"/>
      <c r="G659" s="38" t="str">
        <f t="shared" si="188"/>
        <v/>
      </c>
      <c r="H659" s="37"/>
      <c r="I659" s="36"/>
      <c r="J659" s="36"/>
      <c r="K659" s="3"/>
      <c r="L659" s="3"/>
      <c r="M659" s="39" t="str">
        <f t="shared" si="189"/>
        <v/>
      </c>
      <c r="N659" s="36"/>
      <c r="O659" s="36"/>
      <c r="P659" s="112"/>
      <c r="Q659" s="36"/>
      <c r="R659" s="291" t="str">
        <f t="shared" si="174"/>
        <v/>
      </c>
    </row>
    <row r="660" spans="1:18" x14ac:dyDescent="0.3">
      <c r="A660" s="45"/>
      <c r="B660" s="579"/>
      <c r="C660" s="36"/>
      <c r="D660" s="36" t="str">
        <f t="shared" si="187"/>
        <v/>
      </c>
      <c r="E660" s="37"/>
      <c r="F660" s="38"/>
      <c r="G660" s="38" t="str">
        <f t="shared" si="188"/>
        <v/>
      </c>
      <c r="H660" s="37"/>
      <c r="I660" s="36"/>
      <c r="J660" s="36"/>
      <c r="K660" s="3"/>
      <c r="L660" s="3"/>
      <c r="M660" s="39" t="str">
        <f t="shared" si="189"/>
        <v/>
      </c>
      <c r="N660" s="36"/>
      <c r="O660" s="36"/>
      <c r="P660" s="112"/>
      <c r="Q660" s="36"/>
      <c r="R660" s="291" t="str">
        <f t="shared" si="174"/>
        <v/>
      </c>
    </row>
    <row r="661" spans="1:18" x14ac:dyDescent="0.3">
      <c r="A661" s="45"/>
      <c r="B661" s="579"/>
      <c r="C661" s="36"/>
      <c r="D661" s="36" t="str">
        <f t="shared" si="187"/>
        <v/>
      </c>
      <c r="E661" s="37"/>
      <c r="F661" s="38"/>
      <c r="G661" s="38" t="str">
        <f t="shared" si="188"/>
        <v/>
      </c>
      <c r="H661" s="37"/>
      <c r="I661" s="36"/>
      <c r="J661" s="36"/>
      <c r="K661" s="3"/>
      <c r="L661" s="3"/>
      <c r="M661" s="39" t="str">
        <f t="shared" si="189"/>
        <v/>
      </c>
      <c r="N661" s="36"/>
      <c r="O661" s="36"/>
      <c r="P661" s="112"/>
      <c r="Q661" s="36"/>
      <c r="R661" s="291" t="str">
        <f t="shared" si="174"/>
        <v/>
      </c>
    </row>
    <row r="662" spans="1:18" ht="15" customHeight="1" x14ac:dyDescent="0.3">
      <c r="A662" s="45"/>
      <c r="B662" s="579"/>
      <c r="C662" s="36"/>
      <c r="D662" s="36" t="str">
        <f t="shared" si="187"/>
        <v/>
      </c>
      <c r="E662" s="37"/>
      <c r="F662" s="38"/>
      <c r="G662" s="38" t="str">
        <f t="shared" si="188"/>
        <v/>
      </c>
      <c r="H662" s="37"/>
      <c r="I662" s="36"/>
      <c r="J662" s="36"/>
      <c r="K662" s="3"/>
      <c r="L662" s="3"/>
      <c r="M662" s="39" t="str">
        <f t="shared" si="189"/>
        <v/>
      </c>
      <c r="N662" s="36"/>
      <c r="O662" s="36"/>
      <c r="P662" s="112"/>
      <c r="Q662" s="36"/>
      <c r="R662" s="291" t="str">
        <f t="shared" si="174"/>
        <v/>
      </c>
    </row>
    <row r="663" spans="1:18" ht="15" customHeight="1" x14ac:dyDescent="0.3">
      <c r="A663" s="45"/>
      <c r="B663" s="579"/>
      <c r="C663" s="36"/>
      <c r="D663" s="36" t="str">
        <f t="shared" si="187"/>
        <v/>
      </c>
      <c r="E663" s="37"/>
      <c r="F663" s="38"/>
      <c r="G663" s="38" t="str">
        <f t="shared" si="188"/>
        <v/>
      </c>
      <c r="H663" s="37"/>
      <c r="I663" s="36"/>
      <c r="J663" s="36"/>
      <c r="K663" s="3"/>
      <c r="L663" s="3"/>
      <c r="M663" s="39" t="str">
        <f t="shared" si="189"/>
        <v/>
      </c>
      <c r="N663" s="36"/>
      <c r="O663" s="36"/>
      <c r="P663" s="112"/>
      <c r="Q663" s="36"/>
      <c r="R663" s="291" t="str">
        <f t="shared" si="174"/>
        <v/>
      </c>
    </row>
    <row r="664" spans="1:18" ht="15" customHeight="1" x14ac:dyDescent="0.3">
      <c r="A664" s="45"/>
      <c r="B664" s="580"/>
      <c r="C664" s="36"/>
      <c r="D664" s="36" t="str">
        <f t="shared" si="187"/>
        <v/>
      </c>
      <c r="E664" s="37"/>
      <c r="F664" s="38"/>
      <c r="G664" s="38" t="str">
        <f t="shared" si="188"/>
        <v/>
      </c>
      <c r="H664" s="37"/>
      <c r="I664" s="36"/>
      <c r="J664" s="36"/>
      <c r="K664" s="3"/>
      <c r="L664" s="3"/>
      <c r="M664" s="39" t="str">
        <f t="shared" si="189"/>
        <v/>
      </c>
      <c r="N664" s="36"/>
      <c r="O664" s="36"/>
      <c r="P664" s="112"/>
      <c r="Q664" s="36"/>
      <c r="R664" s="291" t="str">
        <f t="shared" si="174"/>
        <v/>
      </c>
    </row>
    <row r="665" spans="1:18" x14ac:dyDescent="0.3">
      <c r="A665" s="45"/>
      <c r="B665" s="71" t="s">
        <v>12</v>
      </c>
      <c r="C665" s="3"/>
      <c r="D665" s="32">
        <f>SUM(D666:D675)</f>
        <v>0</v>
      </c>
      <c r="E665" s="33" t="e">
        <f>D665/C665</f>
        <v>#DIV/0!</v>
      </c>
      <c r="F665" s="72"/>
      <c r="G665" s="34">
        <f>SUM(G666:G675)</f>
        <v>0</v>
      </c>
      <c r="H665" s="33" t="e">
        <f>G665/F665</f>
        <v>#DIV/0!</v>
      </c>
      <c r="I665" s="32">
        <f ca="1">C665*$C$5</f>
        <v>0</v>
      </c>
      <c r="J665" s="32">
        <f>F665*$C$4</f>
        <v>0</v>
      </c>
      <c r="K665" s="32"/>
      <c r="L665" s="32"/>
      <c r="M665" s="35"/>
      <c r="N665" s="32">
        <f ca="1">(MAX(I665:J665))</f>
        <v>0</v>
      </c>
      <c r="O665" s="32">
        <f ca="1">ROUNDDOWN(N665/$P$2,0)</f>
        <v>0</v>
      </c>
      <c r="P665" s="34">
        <f>COUNTA(L666:L675)</f>
        <v>0</v>
      </c>
      <c r="Q665" s="3"/>
      <c r="R665" s="290" t="str">
        <f t="shared" si="174"/>
        <v/>
      </c>
    </row>
    <row r="666" spans="1:18" x14ac:dyDescent="0.3">
      <c r="A666" s="45"/>
      <c r="B666" s="578" t="s">
        <v>13</v>
      </c>
      <c r="C666" s="36"/>
      <c r="D666" s="36" t="str">
        <f t="shared" ref="D666:D675" si="190">IF(M666="","",$E$4/$M$680*M666)</f>
        <v/>
      </c>
      <c r="E666" s="37"/>
      <c r="F666" s="38"/>
      <c r="G666" s="38" t="str">
        <f t="shared" ref="G666:G675" si="191">IF(M666="","",$E$5/$M$680*M666)</f>
        <v/>
      </c>
      <c r="H666" s="37"/>
      <c r="I666" s="36"/>
      <c r="J666" s="36"/>
      <c r="K666" s="3"/>
      <c r="L666" s="3"/>
      <c r="M666" s="39" t="str">
        <f t="shared" ref="M666:M675" si="192">IF(ISBLANK(L666),"",IF($Q$665="y",0,AirflowAdj*42.654*EXP(-0.021*L666)))</f>
        <v/>
      </c>
      <c r="N666" s="36"/>
      <c r="O666" s="36"/>
      <c r="P666" s="112"/>
      <c r="Q666" s="36"/>
      <c r="R666" s="291" t="str">
        <f t="shared" si="174"/>
        <v/>
      </c>
    </row>
    <row r="667" spans="1:18" x14ac:dyDescent="0.3">
      <c r="A667" s="45"/>
      <c r="B667" s="579"/>
      <c r="C667" s="36"/>
      <c r="D667" s="36" t="str">
        <f t="shared" si="190"/>
        <v/>
      </c>
      <c r="E667" s="37"/>
      <c r="F667" s="38"/>
      <c r="G667" s="38" t="str">
        <f t="shared" si="191"/>
        <v/>
      </c>
      <c r="H667" s="37"/>
      <c r="I667" s="36"/>
      <c r="J667" s="36"/>
      <c r="K667" s="3"/>
      <c r="L667" s="3"/>
      <c r="M667" s="39" t="str">
        <f t="shared" si="192"/>
        <v/>
      </c>
      <c r="N667" s="36"/>
      <c r="O667" s="36"/>
      <c r="P667" s="112"/>
      <c r="Q667" s="36"/>
      <c r="R667" s="291" t="str">
        <f t="shared" si="174"/>
        <v/>
      </c>
    </row>
    <row r="668" spans="1:18" x14ac:dyDescent="0.3">
      <c r="A668" s="45"/>
      <c r="B668" s="579"/>
      <c r="C668" s="36"/>
      <c r="D668" s="36" t="str">
        <f t="shared" si="190"/>
        <v/>
      </c>
      <c r="E668" s="37"/>
      <c r="F668" s="38"/>
      <c r="G668" s="38" t="str">
        <f t="shared" si="191"/>
        <v/>
      </c>
      <c r="H668" s="37"/>
      <c r="I668" s="36"/>
      <c r="J668" s="36"/>
      <c r="K668" s="3"/>
      <c r="L668" s="3"/>
      <c r="M668" s="39" t="str">
        <f t="shared" si="192"/>
        <v/>
      </c>
      <c r="N668" s="36"/>
      <c r="O668" s="36"/>
      <c r="P668" s="112"/>
      <c r="Q668" s="36"/>
      <c r="R668" s="291" t="str">
        <f t="shared" si="174"/>
        <v/>
      </c>
    </row>
    <row r="669" spans="1:18" x14ac:dyDescent="0.3">
      <c r="A669" s="45"/>
      <c r="B669" s="579"/>
      <c r="C669" s="36"/>
      <c r="D669" s="36" t="str">
        <f t="shared" si="190"/>
        <v/>
      </c>
      <c r="E669" s="37"/>
      <c r="F669" s="38"/>
      <c r="G669" s="38" t="str">
        <f t="shared" si="191"/>
        <v/>
      </c>
      <c r="H669" s="37"/>
      <c r="I669" s="36"/>
      <c r="J669" s="36"/>
      <c r="K669" s="3"/>
      <c r="L669" s="3"/>
      <c r="M669" s="39" t="str">
        <f t="shared" si="192"/>
        <v/>
      </c>
      <c r="N669" s="36"/>
      <c r="O669" s="36"/>
      <c r="P669" s="112"/>
      <c r="Q669" s="36"/>
      <c r="R669" s="291" t="str">
        <f t="shared" si="174"/>
        <v/>
      </c>
    </row>
    <row r="670" spans="1:18" x14ac:dyDescent="0.3">
      <c r="A670" s="45"/>
      <c r="B670" s="579"/>
      <c r="C670" s="36"/>
      <c r="D670" s="36" t="str">
        <f t="shared" si="190"/>
        <v/>
      </c>
      <c r="E670" s="37"/>
      <c r="F670" s="38"/>
      <c r="G670" s="38" t="str">
        <f t="shared" si="191"/>
        <v/>
      </c>
      <c r="H670" s="37"/>
      <c r="I670" s="36"/>
      <c r="J670" s="36"/>
      <c r="K670" s="3"/>
      <c r="L670" s="3"/>
      <c r="M670" s="39" t="str">
        <f t="shared" si="192"/>
        <v/>
      </c>
      <c r="N670" s="36"/>
      <c r="O670" s="36"/>
      <c r="P670" s="112"/>
      <c r="Q670" s="36"/>
      <c r="R670" s="291" t="str">
        <f t="shared" si="174"/>
        <v/>
      </c>
    </row>
    <row r="671" spans="1:18" x14ac:dyDescent="0.3">
      <c r="A671" s="45"/>
      <c r="B671" s="579"/>
      <c r="C671" s="36"/>
      <c r="D671" s="36" t="str">
        <f t="shared" si="190"/>
        <v/>
      </c>
      <c r="E671" s="37"/>
      <c r="F671" s="38"/>
      <c r="G671" s="38" t="str">
        <f t="shared" si="191"/>
        <v/>
      </c>
      <c r="H671" s="37"/>
      <c r="I671" s="36"/>
      <c r="J671" s="36"/>
      <c r="K671" s="3"/>
      <c r="L671" s="3"/>
      <c r="M671" s="39" t="str">
        <f t="shared" si="192"/>
        <v/>
      </c>
      <c r="N671" s="36"/>
      <c r="O671" s="36"/>
      <c r="P671" s="112"/>
      <c r="Q671" s="36"/>
      <c r="R671" s="291" t="str">
        <f t="shared" si="174"/>
        <v/>
      </c>
    </row>
    <row r="672" spans="1:18" x14ac:dyDescent="0.3">
      <c r="A672" s="45"/>
      <c r="B672" s="579"/>
      <c r="C672" s="36"/>
      <c r="D672" s="36" t="str">
        <f t="shared" si="190"/>
        <v/>
      </c>
      <c r="E672" s="37"/>
      <c r="F672" s="38"/>
      <c r="G672" s="38" t="str">
        <f t="shared" si="191"/>
        <v/>
      </c>
      <c r="H672" s="37"/>
      <c r="I672" s="36"/>
      <c r="J672" s="36"/>
      <c r="K672" s="3"/>
      <c r="L672" s="3"/>
      <c r="M672" s="39" t="str">
        <f t="shared" si="192"/>
        <v/>
      </c>
      <c r="N672" s="36"/>
      <c r="O672" s="36"/>
      <c r="P672" s="112"/>
      <c r="Q672" s="36"/>
      <c r="R672" s="291" t="str">
        <f t="shared" si="174"/>
        <v/>
      </c>
    </row>
    <row r="673" spans="1:18" x14ac:dyDescent="0.3">
      <c r="A673" s="45"/>
      <c r="B673" s="579"/>
      <c r="C673" s="36"/>
      <c r="D673" s="36" t="str">
        <f t="shared" si="190"/>
        <v/>
      </c>
      <c r="E673" s="37"/>
      <c r="F673" s="38"/>
      <c r="G673" s="38" t="str">
        <f t="shared" si="191"/>
        <v/>
      </c>
      <c r="H673" s="37"/>
      <c r="I673" s="36"/>
      <c r="J673" s="36"/>
      <c r="K673" s="3"/>
      <c r="L673" s="3"/>
      <c r="M673" s="39" t="str">
        <f t="shared" si="192"/>
        <v/>
      </c>
      <c r="N673" s="36"/>
      <c r="O673" s="36"/>
      <c r="P673" s="112"/>
      <c r="Q673" s="36"/>
      <c r="R673" s="291" t="str">
        <f t="shared" si="174"/>
        <v/>
      </c>
    </row>
    <row r="674" spans="1:18" x14ac:dyDescent="0.3">
      <c r="A674" s="45"/>
      <c r="B674" s="579"/>
      <c r="C674" s="36"/>
      <c r="D674" s="36" t="str">
        <f t="shared" si="190"/>
        <v/>
      </c>
      <c r="E674" s="37"/>
      <c r="F674" s="38"/>
      <c r="G674" s="38" t="str">
        <f t="shared" si="191"/>
        <v/>
      </c>
      <c r="H674" s="37"/>
      <c r="I674" s="36"/>
      <c r="J674" s="36"/>
      <c r="K674" s="3"/>
      <c r="L674" s="3"/>
      <c r="M674" s="39" t="str">
        <f t="shared" si="192"/>
        <v/>
      </c>
      <c r="N674" s="36"/>
      <c r="O674" s="36"/>
      <c r="P674" s="112"/>
      <c r="Q674" s="36"/>
      <c r="R674" s="291" t="str">
        <f t="shared" si="174"/>
        <v/>
      </c>
    </row>
    <row r="675" spans="1:18" x14ac:dyDescent="0.3">
      <c r="A675" s="45"/>
      <c r="B675" s="580"/>
      <c r="C675" s="36"/>
      <c r="D675" s="36" t="str">
        <f t="shared" si="190"/>
        <v/>
      </c>
      <c r="E675" s="37"/>
      <c r="F675" s="38"/>
      <c r="G675" s="38" t="str">
        <f t="shared" si="191"/>
        <v/>
      </c>
      <c r="H675" s="37"/>
      <c r="I675" s="36"/>
      <c r="J675" s="36"/>
      <c r="K675" s="3"/>
      <c r="L675" s="3"/>
      <c r="M675" s="39" t="str">
        <f t="shared" si="192"/>
        <v/>
      </c>
      <c r="N675" s="36"/>
      <c r="O675" s="36"/>
      <c r="P675" s="112"/>
      <c r="Q675" s="36"/>
      <c r="R675" s="291" t="str">
        <f t="shared" si="174"/>
        <v/>
      </c>
    </row>
    <row r="676" spans="1:18" ht="28.8" x14ac:dyDescent="0.3">
      <c r="A676" s="45"/>
      <c r="B676" s="40" t="s">
        <v>17</v>
      </c>
      <c r="C676" s="41">
        <f>SUM(C511,C522,C533,C544,C555,C566,C577,C588,C632,C643,C654,C665,C599,C610,C621)</f>
        <v>0</v>
      </c>
      <c r="D676" s="41">
        <f>SUM(D511,D522,D533,D544,D555,D566,D577,D588,D632,D643,D654,D665,D599,D610,D621)</f>
        <v>0</v>
      </c>
      <c r="E676" s="42" t="e">
        <f>D676/C676</f>
        <v>#DIV/0!</v>
      </c>
      <c r="F676" s="41">
        <f>SUM(F511,F522,F533,F544,F555,F566,F577,F588,F632,F643,F654,F665,F599,F610,F621)</f>
        <v>0</v>
      </c>
      <c r="G676" s="41">
        <f>SUM(G511,G522,G533,G544,G555,G566,G577,G588,G632,G643,G654,G665,G599,G610,G621)</f>
        <v>0</v>
      </c>
      <c r="H676" s="42" t="e">
        <f>G676/F676</f>
        <v>#DIV/0!</v>
      </c>
      <c r="I676" s="41">
        <f ca="1">SUM(I511:I675)</f>
        <v>0</v>
      </c>
      <c r="J676" s="41">
        <f>SUM(J511:J675)</f>
        <v>0</v>
      </c>
      <c r="K676" s="41"/>
      <c r="L676" s="41"/>
      <c r="M676" s="41">
        <f>SUM(M511:M675)</f>
        <v>0</v>
      </c>
      <c r="N676" s="41">
        <f ca="1">SUM(N511:N675)</f>
        <v>0</v>
      </c>
      <c r="O676" s="41">
        <f ca="1">SUM(O511:O675)</f>
        <v>0</v>
      </c>
      <c r="P676" s="41">
        <f>SUM(P511,P522,P533,P544,P555,P566,P577,P588,P632,P643,P654,P665,P599,P610,P621)</f>
        <v>0</v>
      </c>
      <c r="Q676" s="41"/>
      <c r="R676" s="291" t="str">
        <f t="shared" si="174"/>
        <v/>
      </c>
    </row>
    <row r="677" spans="1:18" ht="23.4" x14ac:dyDescent="0.45">
      <c r="A677" s="466"/>
      <c r="B677" s="46" t="s">
        <v>18</v>
      </c>
      <c r="C677" s="47"/>
      <c r="D677" s="48"/>
      <c r="E677" s="49"/>
      <c r="F677" s="47"/>
      <c r="G677" s="47"/>
      <c r="H677" s="50"/>
      <c r="I677" s="51"/>
      <c r="J677" s="47"/>
      <c r="K677" s="47"/>
      <c r="L677" s="47"/>
      <c r="M677" s="52"/>
      <c r="N677" s="47"/>
      <c r="O677" s="51"/>
      <c r="P677" s="53"/>
      <c r="Q677" s="293"/>
      <c r="R677" s="289"/>
    </row>
    <row r="678" spans="1:18" x14ac:dyDescent="0.3">
      <c r="A678" s="12"/>
      <c r="B678" s="54" t="s">
        <v>19</v>
      </c>
      <c r="C678" s="36">
        <f>SUM(C175,C342,C509,C676)</f>
        <v>0</v>
      </c>
      <c r="D678" s="36">
        <f>SUM(D175,D342,D509,D676)</f>
        <v>0</v>
      </c>
      <c r="E678" s="55" t="e">
        <f>D678/C678</f>
        <v>#DIV/0!</v>
      </c>
      <c r="F678" s="36">
        <f>SUM(F175,F342,F509,F676)</f>
        <v>0</v>
      </c>
      <c r="G678" s="36">
        <f>SUM(G175,G342,G509,G676)</f>
        <v>0</v>
      </c>
      <c r="H678" s="55" t="e">
        <f>G678/F678</f>
        <v>#DIV/0!</v>
      </c>
      <c r="I678" s="56"/>
      <c r="J678" s="57"/>
      <c r="K678" s="57"/>
      <c r="L678" s="57"/>
      <c r="M678" s="58"/>
      <c r="N678" s="57"/>
      <c r="O678" s="36"/>
      <c r="P678" s="38"/>
      <c r="Q678" s="36"/>
      <c r="R678" s="291"/>
    </row>
    <row r="679" spans="1:18" x14ac:dyDescent="0.3">
      <c r="A679" s="12"/>
      <c r="B679" s="54" t="s">
        <v>20</v>
      </c>
      <c r="C679" s="36"/>
      <c r="D679" s="38"/>
      <c r="E679" s="55"/>
      <c r="F679" s="36"/>
      <c r="G679" s="36"/>
      <c r="H679" s="55"/>
      <c r="I679" s="56"/>
      <c r="J679" s="36"/>
      <c r="K679" s="36"/>
      <c r="L679" s="36"/>
      <c r="M679" s="39"/>
      <c r="N679" s="36"/>
      <c r="O679" s="36"/>
      <c r="P679" s="38"/>
      <c r="Q679" s="36"/>
      <c r="R679" s="291"/>
    </row>
    <row r="680" spans="1:18" ht="21.6" thickBot="1" x14ac:dyDescent="0.45">
      <c r="A680" s="466">
        <f>C680</f>
        <v>0</v>
      </c>
      <c r="B680" s="59" t="s">
        <v>21</v>
      </c>
      <c r="C680" s="60">
        <f>SUM(C678:C679)</f>
        <v>0</v>
      </c>
      <c r="D680" s="61">
        <f>SUM(D678:D679)</f>
        <v>0</v>
      </c>
      <c r="E680" s="62" t="e">
        <f>D680/C680</f>
        <v>#DIV/0!</v>
      </c>
      <c r="F680" s="60">
        <f>SUM(F678:F679)</f>
        <v>0</v>
      </c>
      <c r="G680" s="60">
        <f>SUM(G678:G679)</f>
        <v>0</v>
      </c>
      <c r="H680" s="62" t="e">
        <f>G680/F680</f>
        <v>#DIV/0!</v>
      </c>
      <c r="I680" s="61">
        <f ca="1">SUM(I175,I342,I509,I676)</f>
        <v>0</v>
      </c>
      <c r="J680" s="60">
        <f>SUM(J175,J342,J509,J676)</f>
        <v>0</v>
      </c>
      <c r="K680" s="63"/>
      <c r="L680" s="60">
        <f>SUM(L175,L342,L509,L676)</f>
        <v>0</v>
      </c>
      <c r="M680" s="64">
        <f>SUM(M175,M342,M509,M676)</f>
        <v>0</v>
      </c>
      <c r="N680" s="60">
        <f ca="1">SUM(N175,N342,N509,N676)</f>
        <v>0</v>
      </c>
      <c r="O680" s="60">
        <f ca="1">SUM(O175,O342,O509,O676)</f>
        <v>0</v>
      </c>
      <c r="P680" s="60">
        <f>SUM(P175,P342,P509,P676)</f>
        <v>0</v>
      </c>
      <c r="Q680" s="60"/>
      <c r="R680" s="60"/>
    </row>
    <row r="682" spans="1:18" x14ac:dyDescent="0.3">
      <c r="A682" s="12"/>
      <c r="B682" s="65" t="s">
        <v>22</v>
      </c>
      <c r="C682" s="66" t="s">
        <v>23</v>
      </c>
      <c r="D682" s="66" t="s">
        <v>24</v>
      </c>
      <c r="E682" s="67" t="s">
        <v>25</v>
      </c>
      <c r="F682" s="66" t="s">
        <v>26</v>
      </c>
      <c r="G682" s="66" t="s">
        <v>27</v>
      </c>
      <c r="H682" s="66" t="s">
        <v>28</v>
      </c>
      <c r="I682" s="67" t="s">
        <v>29</v>
      </c>
      <c r="M682" s="13"/>
      <c r="N682" s="15"/>
    </row>
    <row r="683" spans="1:18" x14ac:dyDescent="0.3">
      <c r="A683" s="12"/>
      <c r="B683" s="149">
        <v>1</v>
      </c>
      <c r="C683" s="73"/>
      <c r="D683" s="68">
        <f t="shared" ref="D683:D691" si="193">SUMIF($K$11:$K$174,B683,$M$11:$M$174)+SUMIF($K$178:$K$341,B683,$M$178:$M$341)+SUMIF($K$345:$K$508,B683,$M$345:$M$508)+SUMIF($K$512:$K$675,B683,$M$512:$M$675)</f>
        <v>0</v>
      </c>
      <c r="E683" s="69" t="str">
        <f t="shared" ref="E683:E691" si="194">IF(C683=8,430,IF(C683="","",250))</f>
        <v/>
      </c>
      <c r="F683" s="73"/>
      <c r="G683" s="73"/>
      <c r="H683" s="73"/>
      <c r="I683" s="70">
        <f t="shared" ref="I683:I691" si="195">F683+7.5*G683+H683*5</f>
        <v>0</v>
      </c>
      <c r="M683" s="13"/>
      <c r="N683" s="15"/>
    </row>
    <row r="684" spans="1:18" x14ac:dyDescent="0.3">
      <c r="A684" s="12"/>
      <c r="B684" s="150">
        <v>2</v>
      </c>
      <c r="C684" s="73"/>
      <c r="D684" s="68">
        <f t="shared" si="193"/>
        <v>0</v>
      </c>
      <c r="E684" s="69" t="str">
        <f t="shared" si="194"/>
        <v/>
      </c>
      <c r="F684" s="73"/>
      <c r="G684" s="73"/>
      <c r="H684" s="73"/>
      <c r="I684" s="70">
        <f t="shared" si="195"/>
        <v>0</v>
      </c>
      <c r="M684" s="13"/>
      <c r="N684" s="15"/>
    </row>
    <row r="685" spans="1:18" x14ac:dyDescent="0.3">
      <c r="A685" s="12"/>
      <c r="B685" s="151">
        <v>3</v>
      </c>
      <c r="C685" s="73"/>
      <c r="D685" s="68">
        <f t="shared" si="193"/>
        <v>0</v>
      </c>
      <c r="E685" s="69" t="str">
        <f t="shared" si="194"/>
        <v/>
      </c>
      <c r="F685" s="73"/>
      <c r="G685" s="73"/>
      <c r="H685" s="73"/>
      <c r="I685" s="70">
        <f t="shared" si="195"/>
        <v>0</v>
      </c>
      <c r="M685" s="13"/>
      <c r="N685" s="15"/>
    </row>
    <row r="686" spans="1:18" x14ac:dyDescent="0.3">
      <c r="A686" s="12"/>
      <c r="B686" s="152">
        <v>4</v>
      </c>
      <c r="C686" s="73"/>
      <c r="D686" s="68">
        <f t="shared" si="193"/>
        <v>0</v>
      </c>
      <c r="E686" s="69" t="str">
        <f t="shared" si="194"/>
        <v/>
      </c>
      <c r="F686" s="73"/>
      <c r="G686" s="73"/>
      <c r="H686" s="73"/>
      <c r="I686" s="70">
        <f t="shared" si="195"/>
        <v>0</v>
      </c>
      <c r="M686" s="13"/>
      <c r="N686" s="15"/>
    </row>
    <row r="687" spans="1:18" x14ac:dyDescent="0.3">
      <c r="A687" s="12"/>
      <c r="B687" s="166">
        <v>5</v>
      </c>
      <c r="C687" s="73"/>
      <c r="D687" s="68">
        <f t="shared" si="193"/>
        <v>0</v>
      </c>
      <c r="E687" s="69" t="str">
        <f t="shared" si="194"/>
        <v/>
      </c>
      <c r="F687" s="73"/>
      <c r="G687" s="73"/>
      <c r="H687" s="73"/>
      <c r="I687" s="70">
        <f t="shared" si="195"/>
        <v>0</v>
      </c>
      <c r="M687" s="13"/>
      <c r="N687" s="15"/>
    </row>
    <row r="688" spans="1:18" x14ac:dyDescent="0.3">
      <c r="A688" s="12"/>
      <c r="B688" s="486">
        <v>6</v>
      </c>
      <c r="C688" s="73"/>
      <c r="D688" s="68">
        <f t="shared" si="193"/>
        <v>0</v>
      </c>
      <c r="E688" s="69" t="str">
        <f t="shared" si="194"/>
        <v/>
      </c>
      <c r="F688" s="73"/>
      <c r="G688" s="73"/>
      <c r="H688" s="73"/>
      <c r="I688" s="70">
        <f t="shared" si="195"/>
        <v>0</v>
      </c>
      <c r="M688" s="13"/>
      <c r="N688" s="15"/>
    </row>
    <row r="689" spans="1:17" x14ac:dyDescent="0.3">
      <c r="A689" s="12"/>
      <c r="B689" s="487">
        <v>7</v>
      </c>
      <c r="C689" s="73"/>
      <c r="D689" s="68">
        <f t="shared" si="193"/>
        <v>0</v>
      </c>
      <c r="E689" s="69" t="str">
        <f t="shared" si="194"/>
        <v/>
      </c>
      <c r="F689" s="73"/>
      <c r="G689" s="73"/>
      <c r="H689" s="73"/>
      <c r="I689" s="70">
        <f t="shared" si="195"/>
        <v>0</v>
      </c>
      <c r="M689" s="13"/>
      <c r="N689" s="15"/>
    </row>
    <row r="690" spans="1:17" x14ac:dyDescent="0.3">
      <c r="A690" s="12"/>
      <c r="B690" s="167">
        <v>8</v>
      </c>
      <c r="C690" s="73"/>
      <c r="D690" s="68">
        <f t="shared" si="193"/>
        <v>0</v>
      </c>
      <c r="E690" s="69" t="str">
        <f t="shared" si="194"/>
        <v/>
      </c>
      <c r="F690" s="73"/>
      <c r="G690" s="73"/>
      <c r="H690" s="73"/>
      <c r="I690" s="70">
        <f t="shared" si="195"/>
        <v>0</v>
      </c>
      <c r="M690" s="13"/>
      <c r="N690" s="15"/>
    </row>
    <row r="691" spans="1:17" x14ac:dyDescent="0.3">
      <c r="A691" s="12"/>
      <c r="B691" s="168">
        <v>9</v>
      </c>
      <c r="C691" s="73"/>
      <c r="D691" s="68">
        <f t="shared" si="193"/>
        <v>0</v>
      </c>
      <c r="E691" s="69" t="str">
        <f t="shared" si="194"/>
        <v/>
      </c>
      <c r="F691" s="73"/>
      <c r="G691" s="73"/>
      <c r="H691" s="73"/>
      <c r="I691" s="70">
        <f t="shared" si="195"/>
        <v>0</v>
      </c>
      <c r="M691" s="13"/>
      <c r="N691" s="15"/>
      <c r="Q691" s="13" t="s">
        <v>30</v>
      </c>
    </row>
  </sheetData>
  <mergeCells count="65">
    <mergeCell ref="B622:B631"/>
    <mergeCell ref="B400:B409"/>
    <mergeCell ref="B411:B420"/>
    <mergeCell ref="B422:B431"/>
    <mergeCell ref="B600:B609"/>
    <mergeCell ref="B611:B620"/>
    <mergeCell ref="E2:F2"/>
    <mergeCell ref="N2:O2"/>
    <mergeCell ref="B33:B42"/>
    <mergeCell ref="B44:B53"/>
    <mergeCell ref="B189:B198"/>
    <mergeCell ref="B143:B152"/>
    <mergeCell ref="N3:O3"/>
    <mergeCell ref="B99:B108"/>
    <mergeCell ref="C7:F7"/>
    <mergeCell ref="I7:P7"/>
    <mergeCell ref="B11:B20"/>
    <mergeCell ref="B22:B31"/>
    <mergeCell ref="B55:B64"/>
    <mergeCell ref="B66:B75"/>
    <mergeCell ref="B77:B86"/>
    <mergeCell ref="B88:B97"/>
    <mergeCell ref="B200:B209"/>
    <mergeCell ref="B121:B130"/>
    <mergeCell ref="B132:B141"/>
    <mergeCell ref="B154:B163"/>
    <mergeCell ref="B165:B174"/>
    <mergeCell ref="B178:B187"/>
    <mergeCell ref="B233:B242"/>
    <mergeCell ref="B244:B253"/>
    <mergeCell ref="B255:B264"/>
    <mergeCell ref="B266:B275"/>
    <mergeCell ref="B211:B220"/>
    <mergeCell ref="B666:B675"/>
    <mergeCell ref="B578:B587"/>
    <mergeCell ref="B455:B464"/>
    <mergeCell ref="B466:B475"/>
    <mergeCell ref="B477:B486"/>
    <mergeCell ref="B488:B497"/>
    <mergeCell ref="B499:B508"/>
    <mergeCell ref="B512:B521"/>
    <mergeCell ref="B523:B532"/>
    <mergeCell ref="B534:B543"/>
    <mergeCell ref="B545:B554"/>
    <mergeCell ref="B556:B565"/>
    <mergeCell ref="B567:B576"/>
    <mergeCell ref="B589:B598"/>
    <mergeCell ref="B633:B642"/>
    <mergeCell ref="B644:B653"/>
    <mergeCell ref="B277:B286"/>
    <mergeCell ref="B110:B119"/>
    <mergeCell ref="B655:B664"/>
    <mergeCell ref="B444:B453"/>
    <mergeCell ref="B288:B297"/>
    <mergeCell ref="B299:B308"/>
    <mergeCell ref="B310:B319"/>
    <mergeCell ref="B321:B330"/>
    <mergeCell ref="B332:B341"/>
    <mergeCell ref="B345:B354"/>
    <mergeCell ref="B356:B365"/>
    <mergeCell ref="B367:B376"/>
    <mergeCell ref="B378:B387"/>
    <mergeCell ref="B389:B398"/>
    <mergeCell ref="B433:B442"/>
    <mergeCell ref="B222:B231"/>
  </mergeCells>
  <conditionalFormatting sqref="C683">
    <cfRule type="cellIs" dxfId="41" priority="1461" operator="between">
      <formula>6</formula>
      <formula>8</formula>
    </cfRule>
  </conditionalFormatting>
  <conditionalFormatting sqref="C684">
    <cfRule type="cellIs" dxfId="40" priority="1460" operator="between">
      <formula>6</formula>
      <formula>8</formula>
    </cfRule>
  </conditionalFormatting>
  <conditionalFormatting sqref="C685">
    <cfRule type="cellIs" dxfId="39" priority="1459" operator="between">
      <formula>6</formula>
      <formula>8</formula>
    </cfRule>
  </conditionalFormatting>
  <conditionalFormatting sqref="C686">
    <cfRule type="cellIs" dxfId="38" priority="1453" operator="between">
      <formula>6</formula>
      <formula>8</formula>
    </cfRule>
  </conditionalFormatting>
  <conditionalFormatting sqref="C687">
    <cfRule type="cellIs" dxfId="37" priority="1458" operator="between">
      <formula>6</formula>
      <formula>8</formula>
    </cfRule>
  </conditionalFormatting>
  <conditionalFormatting sqref="C688">
    <cfRule type="cellIs" dxfId="36" priority="1457" operator="between">
      <formula>6</formula>
      <formula>8</formula>
    </cfRule>
  </conditionalFormatting>
  <conditionalFormatting sqref="C689">
    <cfRule type="cellIs" dxfId="35" priority="1456" operator="between">
      <formula>6</formula>
      <formula>8</formula>
    </cfRule>
  </conditionalFormatting>
  <conditionalFormatting sqref="C690">
    <cfRule type="cellIs" dxfId="34" priority="1455" operator="between">
      <formula>6</formula>
      <formula>8</formula>
    </cfRule>
  </conditionalFormatting>
  <conditionalFormatting sqref="C691">
    <cfRule type="cellIs" dxfId="33" priority="1454" operator="between">
      <formula>6</formula>
      <formula>8</formula>
    </cfRule>
  </conditionalFormatting>
  <conditionalFormatting sqref="D683:D691">
    <cfRule type="cellIs" priority="107" stopIfTrue="1" operator="equal">
      <formula>0</formula>
    </cfRule>
    <cfRule type="colorScale" priority="1490">
      <colorScale>
        <cfvo type="num" val="$E$683*1.05"/>
        <cfvo type="num" val="$E$683*1.1"/>
        <color rgb="FF00FF00"/>
        <color rgb="FFFF0000"/>
      </colorScale>
    </cfRule>
  </conditionalFormatting>
  <conditionalFormatting sqref="D684">
    <cfRule type="colorScale" priority="115">
      <colorScale>
        <cfvo type="num" val="$E$684*1.05"/>
        <cfvo type="num" val="$E$684*1.1"/>
        <color rgb="FF00FF00"/>
        <color rgb="FFFF0000"/>
      </colorScale>
    </cfRule>
  </conditionalFormatting>
  <conditionalFormatting sqref="D685">
    <cfRule type="colorScale" priority="114">
      <colorScale>
        <cfvo type="num" val="$E$685*1.05"/>
        <cfvo type="num" val="$E$685*1.1"/>
        <color rgb="FF00FF00"/>
        <color rgb="FFFF0000"/>
      </colorScale>
    </cfRule>
  </conditionalFormatting>
  <conditionalFormatting sqref="D686">
    <cfRule type="colorScale" priority="113">
      <colorScale>
        <cfvo type="num" val="$E$686*1.05"/>
        <cfvo type="num" val="$E$686*1.1"/>
        <color rgb="FF00FF00"/>
        <color rgb="FFFF0000"/>
      </colorScale>
    </cfRule>
  </conditionalFormatting>
  <conditionalFormatting sqref="D687">
    <cfRule type="colorScale" priority="112">
      <colorScale>
        <cfvo type="num" val="$E$687*1.05"/>
        <cfvo type="num" val="$E$687*1.1"/>
        <color rgb="FF00FF00"/>
        <color rgb="FFFF0000"/>
      </colorScale>
    </cfRule>
  </conditionalFormatting>
  <conditionalFormatting sqref="D688">
    <cfRule type="colorScale" priority="111">
      <colorScale>
        <cfvo type="num" val="$E$688*1.05"/>
        <cfvo type="num" val="$E$688*1.1"/>
        <color rgb="FF00FF00"/>
        <color rgb="FFFF0000"/>
      </colorScale>
    </cfRule>
  </conditionalFormatting>
  <conditionalFormatting sqref="D689">
    <cfRule type="colorScale" priority="110">
      <colorScale>
        <cfvo type="num" val="$E$689*1.05"/>
        <cfvo type="num" val="$E$689*1.1"/>
        <color rgb="FF00FF00"/>
        <color rgb="FFFF0000"/>
      </colorScale>
    </cfRule>
  </conditionalFormatting>
  <conditionalFormatting sqref="D690">
    <cfRule type="colorScale" priority="109">
      <colorScale>
        <cfvo type="num" val="$E$690*1.05"/>
        <cfvo type="num" val="$E$690*1.1"/>
        <color rgb="FF00FF00"/>
        <color rgb="FFFF0000"/>
      </colorScale>
    </cfRule>
  </conditionalFormatting>
  <conditionalFormatting sqref="D691">
    <cfRule type="colorScale" priority="108">
      <colorScale>
        <cfvo type="num" val="$E$691*1.05"/>
        <cfvo type="num" val="$E$691*1.1"/>
        <color rgb="FF00FF00"/>
        <color rgb="FFFF0000"/>
      </colorScale>
    </cfRule>
  </conditionalFormatting>
  <conditionalFormatting sqref="E8 H8">
    <cfRule type="expression" dxfId="32" priority="1492">
      <formula>#REF!="y"</formula>
    </cfRule>
  </conditionalFormatting>
  <conditionalFormatting sqref="E32 H32 E43 H43">
    <cfRule type="cellIs" priority="64" stopIfTrue="1" operator="equal">
      <formula>0</formula>
    </cfRule>
    <cfRule type="colorScale" priority="65">
      <colorScale>
        <cfvo type="num" val="0.7"/>
        <cfvo type="num" val="1"/>
        <cfvo type="max"/>
        <color rgb="FFFF0000"/>
        <color rgb="FF00FF00"/>
        <color rgb="FFCCFF33"/>
      </colorScale>
    </cfRule>
    <cfRule type="expression" dxfId="31" priority="75" stopIfTrue="1">
      <formula>#REF!="y"</formula>
    </cfRule>
  </conditionalFormatting>
  <conditionalFormatting sqref="E33:E42 H33:H42 E44:E53 H44:H53">
    <cfRule type="expression" dxfId="30" priority="76">
      <formula>#REF!="y"</formula>
    </cfRule>
  </conditionalFormatting>
  <conditionalFormatting sqref="E142 H142">
    <cfRule type="cellIs" priority="27" stopIfTrue="1" operator="equal">
      <formula>0</formula>
    </cfRule>
    <cfRule type="colorScale" priority="28">
      <colorScale>
        <cfvo type="num" val="0.7"/>
        <cfvo type="num" val="1"/>
        <cfvo type="max"/>
        <color rgb="FFFF0000"/>
        <color rgb="FF00FF00"/>
        <color rgb="FFCCFF33"/>
      </colorScale>
    </cfRule>
    <cfRule type="expression" dxfId="29" priority="38" stopIfTrue="1">
      <formula>#REF!="y"</formula>
    </cfRule>
  </conditionalFormatting>
  <conditionalFormatting sqref="E143:E152 H143:H152">
    <cfRule type="expression" dxfId="28" priority="39">
      <formula>#REF!="y"</formula>
    </cfRule>
  </conditionalFormatting>
  <conditionalFormatting sqref="E175 H175 E342 H342 E509 H509 E676 H676 E678:E680 H678:H680">
    <cfRule type="expression" dxfId="27" priority="1591" stopIfTrue="1">
      <formula>#REF!="y"</formula>
    </cfRule>
  </conditionalFormatting>
  <conditionalFormatting sqref="E188 H188">
    <cfRule type="cellIs" priority="40" stopIfTrue="1" operator="equal">
      <formula>0</formula>
    </cfRule>
    <cfRule type="colorScale" priority="41">
      <colorScale>
        <cfvo type="num" val="0.7"/>
        <cfvo type="num" val="1"/>
        <cfvo type="max"/>
        <color rgb="FFFF0000"/>
        <color rgb="FF00FF00"/>
        <color rgb="FFCCFF33"/>
      </colorScale>
    </cfRule>
  </conditionalFormatting>
  <conditionalFormatting sqref="E189:E198 H189:H198 E200:E209 H200:H209">
    <cfRule type="expression" dxfId="26" priority="63">
      <formula>#REF!="y"</formula>
    </cfRule>
  </conditionalFormatting>
  <conditionalFormatting sqref="E199 H199 E188 H188">
    <cfRule type="expression" dxfId="25" priority="62" stopIfTrue="1">
      <formula>#REF!="y"</formula>
    </cfRule>
  </conditionalFormatting>
  <conditionalFormatting sqref="E199 H199">
    <cfRule type="cellIs" priority="51" stopIfTrue="1" operator="equal">
      <formula>0</formula>
    </cfRule>
  </conditionalFormatting>
  <conditionalFormatting sqref="E210 H210">
    <cfRule type="cellIs" priority="88" stopIfTrue="1" operator="equal">
      <formula>0</formula>
    </cfRule>
    <cfRule type="colorScale" priority="89">
      <colorScale>
        <cfvo type="num" val="0.7"/>
        <cfvo type="num" val="1"/>
        <cfvo type="max"/>
        <color rgb="FFFF0000"/>
        <color rgb="FF00FF00"/>
        <color rgb="FFCCFF33"/>
      </colorScale>
    </cfRule>
  </conditionalFormatting>
  <conditionalFormatting sqref="E399 H399 E410 H410 E421 H421">
    <cfRule type="cellIs" priority="14" stopIfTrue="1" operator="equal">
      <formula>0</formula>
    </cfRule>
    <cfRule type="expression" dxfId="24" priority="25" stopIfTrue="1">
      <formula>#REF!="y"</formula>
    </cfRule>
  </conditionalFormatting>
  <conditionalFormatting sqref="E400:E409 H400:H409 E411:E420 H411:H420 E422:E431 H422:H431">
    <cfRule type="expression" dxfId="23" priority="26">
      <formula>#REF!="y"</formula>
    </cfRule>
  </conditionalFormatting>
  <conditionalFormatting sqref="E599 H599 E610 H610 E621 H621">
    <cfRule type="colorScale" priority="2">
      <colorScale>
        <cfvo type="num" val="0.7"/>
        <cfvo type="num" val="1"/>
        <cfvo type="max"/>
        <color rgb="FFFF0000"/>
        <color rgb="FF00FF00"/>
        <color rgb="FFCCFF33"/>
      </colorScale>
    </cfRule>
    <cfRule type="expression" dxfId="22" priority="12" stopIfTrue="1">
      <formula>#REF!="y"</formula>
    </cfRule>
    <cfRule type="cellIs" priority="1" stopIfTrue="1" operator="equal">
      <formula>0</formula>
    </cfRule>
  </conditionalFormatting>
  <conditionalFormatting sqref="E600:E609 H600:H609 E611:E620 H611:H620 E622:E631 H622:H631">
    <cfRule type="expression" dxfId="21" priority="13">
      <formula>#REF!="y"</formula>
    </cfRule>
  </conditionalFormatting>
  <conditionalFormatting sqref="E2:F2">
    <cfRule type="expression" priority="83">
      <formula>HASZONING=TRUE</formula>
    </cfRule>
  </conditionalFormatting>
  <conditionalFormatting sqref="E2:F3">
    <cfRule type="expression" dxfId="20" priority="1465">
      <formula>HASZONING=TRUE</formula>
    </cfRule>
    <cfRule type="expression" dxfId="19" priority="1466">
      <formula>HASZONING=FALSE</formula>
    </cfRule>
  </conditionalFormatting>
  <conditionalFormatting sqref="H10 E10:E13 E21 H21 E54 H54 E65 H65 E76 H76 E87 H87 E98 H98 E109 H109 E120 H120 E131 H131 E153 H153 E164 H164 E175 H175 E177 H177 E221 H221 E232 H232 E243 H243 E254 H254 E265 H265 E276 H276 E287 H287 E298 H298 E309 H309 E320 H320 E331 H331 E342 H342 E344 H344 E355 H355 E366 H366 E377 H377 E388 H388 E432 H432 E443 H443 E454 H454 E465 H465 E476 H476 E487 H487 E498 H498 E509 H509 E511 H511 E522 H522 E533 H533 E544 H544 E555 H555 E566 H566 E577 H577 E588 H588 E632 H632 E643 H643 E654 H654 E665 H665 E676 H676 E678:E680 H678:H680">
    <cfRule type="cellIs" priority="140" stopIfTrue="1" operator="equal">
      <formula>0</formula>
    </cfRule>
  </conditionalFormatting>
  <conditionalFormatting sqref="H10 E10:E13 E21 H21 E54 H54 E65 H65 E76 H76 E87 H87 E98 H98 E109 H109 E120 H120 E131 H131 E153 H153 E164 H164 E177 H177 E221 H221 E232 H232 E243 H243 E254 H254 E265 H265 E276 H276 E287 H287 E298 H298 E309 H309 E320 H320 E331 H331 E344 H344 E355 H355 E366 H366 E377 H377 E388 H388 E432 H432 E443 H443 E454 H454 E465 H465 E476 H476 E487 H487 E498 H498 E511 H511 E522 H522 E533 H533 E544 H544 E555 H555 E566 H566 E577 H577 E588 H588 E632 H632 E643 H643 E654 H654 E665 H665 E210 H210">
    <cfRule type="expression" dxfId="18" priority="1494" stopIfTrue="1">
      <formula>#REF!="y"</formula>
    </cfRule>
  </conditionalFormatting>
  <conditionalFormatting sqref="H10 E221 E21 H21 E54 H54 E65 H65 E76 H76 E87 H87 E98 H98 E109 H109 E120 H120 E131 H131 E153 H153 E164 H164 E175 H175 E177 H177 H221 E232 H232 E243 H243 E254 H254 E265 H265 E276 H276 E287 H287 E298 H298 E309 H309 E320 H320 E331 H331 E342 H342 E344 H344 E355 H355 E366 H366 E377 H377 E388 H388 E432 H432 E443 H443 E454 H454 E465 H465 E476 H476 E487 H487 E498 H498 E509 H509 E511 H511 E522 H522 E533 H533 E544 H544 E555 H555 E566 H566 E577 H577 E588 H588 E632 H632 E643 H643 E654 H654 E665 H665 E676 H676 E680 H680 E10:E13">
    <cfRule type="colorScale" priority="141">
      <colorScale>
        <cfvo type="num" val="0.7"/>
        <cfvo type="num" val="1"/>
        <cfvo type="max"/>
        <color rgb="FFFF0000"/>
        <color rgb="FF00FF00"/>
        <color rgb="FFCCFF33"/>
      </colorScale>
    </cfRule>
  </conditionalFormatting>
  <conditionalFormatting sqref="H11:H20 E14:E20 E22:E31 H22:H31 E55:E64 H55:H64 E66:E75 H66:H75 E77:E86 H77:H86 E88:E97 H88:H97 E99:E108 H99:H108 E110:E119 H110:H119 E121:E130 H121:H130 E132:E141 H132:H141 E154:E163 H154:H163 E165:E174 H165:H174 E178:E187 H178:H187 E211:E220 H211:H220 E222:E231 H222:H231 E233:E242 H233:H242 E244:E253 H244:H253 E255:E264 H255:H264 E266:E275 H266:H275 E277:E286 H277:H286 E288:E297 H288:H297 E299:E308 H299:H308 E310:E319 H310:H319 E321:E330 H321:H330 E332:E341 H332:H341 E345:E354 H345:H354 E356:E365 H356:H365 E367:E376 H367:H376 E378:E387 H378:H387 E389:E398 H389:H398 E433:E442 H433:H442 E444:E453 H444:H453 E455:E464 H455:H464 E466:E475 H466:H475 E477:E486 H477:H486 E488:E497 H488:H497 E499:E508 H499:H508 E512:E521 H512:H521 E523:E532 H523:H532 E534:E543 H534:H543 E545:E554 H545:H554 E556:E565 H556:H565 E567:E576 H567:H576 E578:E587 H578:H587 E589:E598 H589:H598 E633:E642 H633:H642 E644:E653 H644:H653 E655:E664 H655:H664 E666:E675 H666:H675">
    <cfRule type="expression" dxfId="17" priority="1600">
      <formula>#REF!="y"</formula>
    </cfRule>
  </conditionalFormatting>
  <conditionalFormatting sqref="H199 E199">
    <cfRule type="colorScale" priority="52">
      <colorScale>
        <cfvo type="num" val="0.7"/>
        <cfvo type="num" val="1"/>
        <cfvo type="max"/>
        <color rgb="FFFF0000"/>
        <color rgb="FF00FF00"/>
        <color rgb="FFCCFF33"/>
      </colorScale>
    </cfRule>
  </conditionalFormatting>
  <conditionalFormatting sqref="H399 E399 E410 H410 E421 H421">
    <cfRule type="colorScale" priority="15">
      <colorScale>
        <cfvo type="num" val="0.7"/>
        <cfvo type="num" val="1"/>
        <cfvo type="max"/>
        <color rgb="FFFF0000"/>
        <color rgb="FF00FF00"/>
        <color rgb="FFCCFF33"/>
      </colorScale>
    </cfRule>
  </conditionalFormatting>
  <conditionalFormatting sqref="I3 M680">
    <cfRule type="cellIs" dxfId="16" priority="1644" operator="lessThan">
      <formula>$I$2-20</formula>
    </cfRule>
    <cfRule type="cellIs" dxfId="15" priority="1643" operator="greaterThan">
      <formula>$I$2+30</formula>
    </cfRule>
  </conditionalFormatting>
  <conditionalFormatting sqref="I683:I691">
    <cfRule type="cellIs" dxfId="14" priority="1489" operator="greaterThan">
      <formula>150</formula>
    </cfRule>
  </conditionalFormatting>
  <conditionalFormatting sqref="K10:L20 K22:L42 K44:L53 K55:L64 K66:L75 K77:L86 K88:L97 K99:L108 K110:L119 K121:L130 K132:L141 K143:L152 K154:L163 K165:L174 K178:L187 K189:L198 K200:L209 K211:L220 K222:L231 K233:L242 K244:L253 K255:L264 K266:L275 K277:L286 K288:L297 K299:L308 K310:L319 K321:L330 K332:L341 K345:L354 K356:L365 K367:L376 K378:L387 K389:L398 K400:L409 K411:L420 K422:L431 K433:L442 K444:L453 K455:L464 K466:L475 K477:L486 K488:L497 K499:L508 K512:L521 K523:L532 K534:L543 K545:L554 K556:L565 K567:L576 K578:L587 K589:L598 K600:L609 K611:L620 K622:L631 K633:L642 K644:L653 K655:L664 K666:L675">
    <cfRule type="expression" dxfId="13" priority="148" stopIfTrue="1">
      <formula>$K10=4</formula>
    </cfRule>
    <cfRule type="expression" dxfId="12" priority="147" stopIfTrue="1">
      <formula>$K10=5</formula>
    </cfRule>
    <cfRule type="expression" dxfId="11" priority="150" stopIfTrue="1">
      <formula>$K10=2</formula>
    </cfRule>
    <cfRule type="expression" dxfId="10" priority="146" stopIfTrue="1">
      <formula>$K10=6</formula>
    </cfRule>
    <cfRule type="expression" dxfId="9" priority="144" stopIfTrue="1">
      <formula>$K10=8</formula>
    </cfRule>
    <cfRule type="expression" dxfId="8" priority="143" stopIfTrue="1">
      <formula>$K10=9</formula>
    </cfRule>
    <cfRule type="expression" dxfId="7" priority="151">
      <formula>$K10=1</formula>
    </cfRule>
    <cfRule type="expression" dxfId="6" priority="145" stopIfTrue="1">
      <formula>$K10=7</formula>
    </cfRule>
    <cfRule type="expression" dxfId="5" priority="149" stopIfTrue="1">
      <formula>$K10=3</formula>
    </cfRule>
  </conditionalFormatting>
  <conditionalFormatting sqref="M175 M342 M509 M676">
    <cfRule type="expression" priority="1636" stopIfTrue="1">
      <formula>NBZONES=1</formula>
    </cfRule>
    <cfRule type="cellIs" dxfId="4" priority="1637" operator="greaterThan">
      <formula>$F$3+30</formula>
    </cfRule>
    <cfRule type="cellIs" dxfId="3" priority="1638" operator="lessThan">
      <formula>$F$3-10</formula>
    </cfRule>
  </conditionalFormatting>
  <dataValidations count="5">
    <dataValidation type="list" allowBlank="1" showInputMessage="1" showErrorMessage="1" sqref="Q9:Q679" xr:uid="{00000000-0002-0000-0500-000001000000}">
      <formula1>"y,n"</formula1>
    </dataValidation>
    <dataValidation type="list" allowBlank="1" showDropDown="1" showInputMessage="1" showErrorMessage="1" prompt="6 or 8" sqref="C683:C691" xr:uid="{00000000-0002-0000-0500-000002000000}">
      <formula1>"8,6"</formula1>
    </dataValidation>
    <dataValidation type="list" errorStyle="information" allowBlank="1" showInputMessage="1" showErrorMessage="1" error="Use a number between 7 and 25." sqref="L567:L576 L578:L587 L545:L554 L633:L642 L644:L653 L655:L664 L666:L675 L556:L565 L512:L521 L523:L532 L534:L543 L589:L598 L600:L609 L611:L620 L622:L631" xr:uid="{00000000-0002-0000-0500-000003000000}">
      <formula1>"7,15,25"</formula1>
    </dataValidation>
    <dataValidation type="list" allowBlank="1" showInputMessage="1" showErrorMessage="1" errorTitle="Invalid length" error="Flex length must be 7', 15' or 25'" sqref="L211:L220 L55:L64 L66:L75 L77:L86 L88:L97 L99:L108 L110:L119 L121:L130 L200:L209 L154:L163 L165:L174 L222:L231 L233:L242 L244:L253 L255:L264 L266:L275 L277:L286 L288:L297 L299:L308 L310:L319 L321:L330 L332:L341 L345:L354 L356:L365 L367:L376 L378:L387 L143:L152 L433:L442 L444:L453 L455:L464 L466:L475 L477:L486 L488:L497 L499:L508 L11:L20 L44:L53 L422:L431 L33:L42 L178:L187 L189:L198 L132:L141 L389:L398 L400:L409 L411:L420 L22:L31" xr:uid="{00000000-0002-0000-0500-000008000000}">
      <formula1>"7,15,25"</formula1>
    </dataValidation>
    <dataValidation errorStyle="information" allowBlank="1" showInputMessage="1" showErrorMessage="1" error="Use a number between 7 and 25." sqref="L2" xr:uid="{00000000-0002-0000-0500-00000A000000}"/>
  </dataValidations>
  <pageMargins left="0.70866141732283472" right="0.70866141732283472" top="0.74803149606299213" bottom="0.74803149606299213" header="0.31496062992125984" footer="0.31496062992125984"/>
  <pageSetup scale="1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1"/>
  <dimension ref="A1:AS132"/>
  <sheetViews>
    <sheetView topLeftCell="A16" zoomScale="70" zoomScaleNormal="70" workbookViewId="0">
      <selection activeCell="M117" sqref="M117"/>
    </sheetView>
  </sheetViews>
  <sheetFormatPr baseColWidth="10" defaultRowHeight="13.2" x14ac:dyDescent="0.25"/>
  <cols>
    <col min="1" max="1" width="8.33203125" style="162" bestFit="1" customWidth="1"/>
    <col min="2" max="2" width="16.44140625" customWidth="1"/>
    <col min="6" max="6" width="17.6640625" customWidth="1"/>
    <col min="8" max="8" width="73.6640625" customWidth="1"/>
    <col min="9" max="9" width="2.33203125" customWidth="1"/>
    <col min="10" max="10" width="2.6640625" style="173" customWidth="1"/>
    <col min="11" max="11" width="2.6640625" customWidth="1"/>
    <col min="12" max="12" width="21.109375" customWidth="1"/>
    <col min="13" max="13" width="17.6640625" customWidth="1"/>
    <col min="14" max="14" width="16.5546875" customWidth="1"/>
    <col min="15" max="15" width="17.6640625" customWidth="1"/>
    <col min="16" max="16" width="19.109375" customWidth="1"/>
    <col min="17" max="17" width="31" bestFit="1" customWidth="1"/>
    <col min="18" max="18" width="81.109375" customWidth="1"/>
    <col min="20" max="20" width="1.88671875" customWidth="1"/>
    <col min="21" max="21" width="3.109375" style="154" customWidth="1"/>
    <col min="22" max="22" width="2.44140625" customWidth="1"/>
    <col min="23" max="23" width="18.5546875" bestFit="1" customWidth="1"/>
    <col min="25" max="25" width="2.88671875" style="154" customWidth="1"/>
    <col min="26" max="26" width="13.5546875" customWidth="1"/>
    <col min="28" max="28" width="2" style="154" customWidth="1"/>
    <col min="29" max="29" width="14.44140625" bestFit="1" customWidth="1"/>
    <col min="32" max="32" width="4.5546875" style="154" customWidth="1"/>
    <col min="33" max="33" width="22.6640625" customWidth="1"/>
    <col min="34" max="34" width="24.6640625" customWidth="1"/>
    <col min="35" max="35" width="5" style="173" customWidth="1"/>
    <col min="37" max="37" width="31.109375" customWidth="1"/>
    <col min="38" max="38" width="4.44140625" style="173" customWidth="1"/>
    <col min="39" max="39" width="18.88671875" customWidth="1"/>
    <col min="40" max="40" width="11.33203125" customWidth="1"/>
    <col min="41" max="41" width="4" style="271" customWidth="1"/>
    <col min="43" max="43" width="34.88671875" customWidth="1"/>
    <col min="45" max="45" width="4.5546875" style="173" customWidth="1"/>
  </cols>
  <sheetData>
    <row r="1" spans="1:45" ht="58.5" customHeight="1" thickBot="1" x14ac:dyDescent="0.3">
      <c r="A1" s="590" t="s">
        <v>311</v>
      </c>
      <c r="B1" s="591"/>
      <c r="C1" s="591"/>
      <c r="D1" s="591"/>
      <c r="E1" s="591"/>
      <c r="F1" s="591"/>
      <c r="G1" s="591"/>
      <c r="H1" s="592"/>
    </row>
    <row r="2" spans="1:45" ht="13.8" thickBot="1" x14ac:dyDescent="0.3"/>
    <row r="3" spans="1:45" ht="13.8" thickBot="1" x14ac:dyDescent="0.3">
      <c r="B3" s="205"/>
      <c r="E3" s="238" t="s">
        <v>313</v>
      </c>
      <c r="F3" s="239"/>
      <c r="G3" s="240">
        <v>40000</v>
      </c>
      <c r="W3" s="174" t="s">
        <v>279</v>
      </c>
      <c r="Z3" s="174" t="s">
        <v>279</v>
      </c>
      <c r="AC3" s="174" t="s">
        <v>279</v>
      </c>
    </row>
    <row r="4" spans="1:45" s="155" customFormat="1" ht="13.8" thickBot="1" x14ac:dyDescent="0.3">
      <c r="A4" s="160"/>
      <c r="B4" s="584" t="s">
        <v>127</v>
      </c>
      <c r="C4" s="584"/>
      <c r="D4" s="584"/>
      <c r="E4" s="584"/>
      <c r="F4" s="584"/>
      <c r="G4" s="584"/>
      <c r="H4" s="584"/>
      <c r="I4" s="584"/>
      <c r="J4" s="172"/>
      <c r="L4" s="584" t="s">
        <v>128</v>
      </c>
      <c r="M4" s="584"/>
      <c r="N4" s="584"/>
      <c r="O4" s="584"/>
      <c r="P4" s="584"/>
      <c r="Q4" s="584"/>
      <c r="R4" s="584"/>
      <c r="S4" s="584"/>
      <c r="U4" s="156"/>
      <c r="W4" s="584" t="s">
        <v>129</v>
      </c>
      <c r="X4" s="584"/>
      <c r="Y4" s="156"/>
      <c r="Z4" s="584" t="s">
        <v>130</v>
      </c>
      <c r="AA4" s="584"/>
      <c r="AB4" s="156"/>
      <c r="AC4" s="584" t="s">
        <v>131</v>
      </c>
      <c r="AD4" s="584"/>
      <c r="AE4" s="267"/>
      <c r="AF4" s="156"/>
      <c r="AG4" s="584" t="s">
        <v>144</v>
      </c>
      <c r="AH4" s="584"/>
      <c r="AI4" s="172"/>
      <c r="AJ4" s="584" t="s">
        <v>145</v>
      </c>
      <c r="AK4" s="584"/>
      <c r="AL4" s="172"/>
      <c r="AM4" s="584" t="s">
        <v>427</v>
      </c>
      <c r="AN4" s="584"/>
      <c r="AO4" s="272"/>
      <c r="AP4" s="584" t="s">
        <v>501</v>
      </c>
      <c r="AQ4" s="584"/>
      <c r="AR4" s="584"/>
      <c r="AS4" s="172"/>
    </row>
    <row r="5" spans="1:45" ht="40.200000000000003" thickBot="1" x14ac:dyDescent="0.3">
      <c r="A5" s="161" t="s">
        <v>91</v>
      </c>
      <c r="B5" s="410" t="s">
        <v>60</v>
      </c>
      <c r="C5" s="76" t="s">
        <v>33</v>
      </c>
      <c r="D5" s="77" t="s">
        <v>34</v>
      </c>
      <c r="E5" s="76" t="s">
        <v>35</v>
      </c>
      <c r="F5" s="76" t="s">
        <v>36</v>
      </c>
      <c r="G5" s="76" t="s">
        <v>285</v>
      </c>
      <c r="L5" s="593" t="s">
        <v>449</v>
      </c>
      <c r="M5" s="593"/>
      <c r="N5" s="313"/>
      <c r="O5" s="315" t="s">
        <v>49</v>
      </c>
      <c r="P5" s="316" t="s">
        <v>70</v>
      </c>
      <c r="Q5" s="317" t="s">
        <v>50</v>
      </c>
      <c r="R5" s="313"/>
      <c r="S5" s="315" t="s">
        <v>76</v>
      </c>
      <c r="AJ5" s="164" t="s">
        <v>249</v>
      </c>
      <c r="AK5" s="164" t="s">
        <v>357</v>
      </c>
    </row>
    <row r="6" spans="1:45" ht="15" thickBot="1" x14ac:dyDescent="0.35">
      <c r="B6" s="157" t="s">
        <v>329</v>
      </c>
      <c r="C6" s="83">
        <v>14445</v>
      </c>
      <c r="D6" s="83">
        <v>400</v>
      </c>
      <c r="E6" s="83">
        <v>400</v>
      </c>
      <c r="F6" s="83">
        <v>5778</v>
      </c>
      <c r="G6" s="83">
        <v>160</v>
      </c>
      <c r="H6" s="111" t="s">
        <v>68</v>
      </c>
      <c r="L6" s="123"/>
      <c r="M6" s="123"/>
      <c r="N6" s="123"/>
      <c r="O6" s="310" t="s">
        <v>51</v>
      </c>
      <c r="P6" s="119" t="s">
        <v>71</v>
      </c>
      <c r="Q6" s="310" t="s">
        <v>52</v>
      </c>
      <c r="R6" s="124"/>
      <c r="S6" s="116" t="s">
        <v>77</v>
      </c>
      <c r="W6" s="146" t="s">
        <v>125</v>
      </c>
      <c r="X6" t="str">
        <f ca="1">MID(FurnSelection,2,2)</f>
        <v>15</v>
      </c>
      <c r="Z6" s="146" t="s">
        <v>133</v>
      </c>
      <c r="AA6" t="str">
        <f ca="1">MID(FurnSelection,2,2)</f>
        <v>15</v>
      </c>
      <c r="AC6" s="116" t="s">
        <v>77</v>
      </c>
      <c r="AD6" t="str">
        <f ca="1">MID(FurnSelection,2,2)</f>
        <v>15</v>
      </c>
      <c r="AG6" t="s">
        <v>146</v>
      </c>
      <c r="AH6" t="s">
        <v>147</v>
      </c>
      <c r="AJ6" s="164" t="s">
        <v>250</v>
      </c>
      <c r="AK6" s="164" t="s">
        <v>359</v>
      </c>
      <c r="AM6" s="164" t="s">
        <v>0</v>
      </c>
      <c r="AN6">
        <f ca="1">INDEX(_EquipmentList!B4:B18,MATCH(FurnSelection,_EquipmentList!A4:A18,0),1)</f>
        <v>14595</v>
      </c>
      <c r="AP6" s="164" t="s">
        <v>502</v>
      </c>
      <c r="AQ6" s="102" t="s">
        <v>62</v>
      </c>
      <c r="AR6">
        <f>IF(NOT(OR(HASZONING,FTYPE=TYPE_GAS2V,FTYPE=TYPE_HM)),1,0)</f>
        <v>1</v>
      </c>
    </row>
    <row r="7" spans="1:45" ht="15" thickBot="1" x14ac:dyDescent="0.35">
      <c r="B7" s="157" t="s">
        <v>330</v>
      </c>
      <c r="C7" s="83">
        <v>14595</v>
      </c>
      <c r="D7" s="83">
        <v>800</v>
      </c>
      <c r="E7" s="83">
        <v>310</v>
      </c>
      <c r="F7" s="83">
        <v>5838</v>
      </c>
      <c r="G7" s="83">
        <v>310</v>
      </c>
      <c r="H7" s="85" t="s">
        <v>38</v>
      </c>
      <c r="L7" s="123"/>
      <c r="M7" s="123"/>
      <c r="N7" s="123"/>
      <c r="O7" s="311" t="s">
        <v>51</v>
      </c>
      <c r="P7" s="102" t="s">
        <v>71</v>
      </c>
      <c r="Q7" s="311" t="s">
        <v>52</v>
      </c>
      <c r="R7" s="124"/>
      <c r="S7" s="116" t="s">
        <v>77</v>
      </c>
      <c r="W7" s="146" t="s">
        <v>124</v>
      </c>
      <c r="X7" t="str">
        <f ca="1">IF(CompactSelected,"",IF(_xlfn.NUMBERVALUE(X6)&lt;60,W6,W7))</f>
        <v>B40691-01</v>
      </c>
      <c r="Z7" s="146" t="s">
        <v>134</v>
      </c>
      <c r="AA7" t="str">
        <f ca="1">IF(CompactSelected,"",IF(_xlfn.NUMBERVALUE(AA6)&lt;60,Z6,Z7))</f>
        <v>B40632-01</v>
      </c>
      <c r="AC7" s="125" t="s">
        <v>78</v>
      </c>
      <c r="AD7" t="str">
        <f ca="1">IF(CompactSelected,AC8,IF(_xlfn.NUMBERVALUE(AD6)&lt;60,AC6,AC7))</f>
        <v>B40693-01</v>
      </c>
      <c r="AG7" t="s">
        <v>148</v>
      </c>
      <c r="AH7" t="s">
        <v>149</v>
      </c>
      <c r="AJ7" s="164" t="s">
        <v>251</v>
      </c>
      <c r="AK7" s="164" t="s">
        <v>358</v>
      </c>
      <c r="AM7" t="str">
        <f>SETTING01</f>
        <v/>
      </c>
      <c r="AN7" s="273" t="str">
        <f>SETTING01VAL</f>
        <v/>
      </c>
      <c r="AP7" s="164" t="s">
        <v>503</v>
      </c>
      <c r="AQ7" s="492" t="s">
        <v>585</v>
      </c>
      <c r="AR7">
        <f>IF(HASZONING,NBZONES,IF(OR(FTYPE=TYPE_GAS2V,FTYPE=TYPE_HM),1,0))</f>
        <v>0</v>
      </c>
    </row>
    <row r="8" spans="1:45" ht="15" thickBot="1" x14ac:dyDescent="0.35">
      <c r="B8" s="157" t="s">
        <v>331</v>
      </c>
      <c r="C8" s="83">
        <v>14595</v>
      </c>
      <c r="D8" s="83">
        <v>1000</v>
      </c>
      <c r="E8" s="83">
        <v>310</v>
      </c>
      <c r="F8" s="83">
        <v>5838</v>
      </c>
      <c r="G8" s="83">
        <v>310</v>
      </c>
      <c r="H8" s="85" t="s">
        <v>39</v>
      </c>
      <c r="L8" s="123"/>
      <c r="M8" s="123"/>
      <c r="N8" s="123"/>
      <c r="O8" s="311" t="s">
        <v>51</v>
      </c>
      <c r="P8" s="102" t="s">
        <v>71</v>
      </c>
      <c r="Q8" s="311" t="s">
        <v>52</v>
      </c>
      <c r="R8" s="124"/>
      <c r="S8" s="116" t="s">
        <v>77</v>
      </c>
      <c r="AC8" s="164" t="s">
        <v>136</v>
      </c>
      <c r="AG8" t="s">
        <v>150</v>
      </c>
      <c r="AH8" t="s">
        <v>151</v>
      </c>
    </row>
    <row r="9" spans="1:45" ht="15" thickBot="1" x14ac:dyDescent="0.35">
      <c r="B9" s="157" t="s">
        <v>332</v>
      </c>
      <c r="C9" s="86">
        <v>28860</v>
      </c>
      <c r="D9" s="86">
        <v>800</v>
      </c>
      <c r="E9" s="86">
        <v>480</v>
      </c>
      <c r="F9" s="86">
        <v>11544</v>
      </c>
      <c r="G9" s="86">
        <v>310</v>
      </c>
      <c r="H9" s="85" t="s">
        <v>40</v>
      </c>
      <c r="L9" s="123"/>
      <c r="M9" s="123"/>
      <c r="N9" s="123"/>
      <c r="O9" s="311" t="s">
        <v>74</v>
      </c>
      <c r="P9" s="120" t="s">
        <v>72</v>
      </c>
      <c r="Q9" s="311" t="s">
        <v>53</v>
      </c>
      <c r="R9" s="124"/>
      <c r="S9" s="125" t="s">
        <v>78</v>
      </c>
      <c r="AM9" s="164" t="s">
        <v>428</v>
      </c>
      <c r="AN9" s="276">
        <f ca="1">IF(FTYPE=TYPE_ELEC,SETTING01VAL*AN6,AN6)</f>
        <v>14595</v>
      </c>
    </row>
    <row r="10" spans="1:45" ht="15" thickBot="1" x14ac:dyDescent="0.35">
      <c r="B10" s="157" t="s">
        <v>333</v>
      </c>
      <c r="C10" s="83">
        <v>28860</v>
      </c>
      <c r="D10" s="83">
        <v>1200</v>
      </c>
      <c r="E10" s="83">
        <v>480</v>
      </c>
      <c r="F10" s="83">
        <v>11544</v>
      </c>
      <c r="G10" s="83">
        <v>385</v>
      </c>
      <c r="H10" s="85" t="s">
        <v>41</v>
      </c>
      <c r="L10" s="123"/>
      <c r="M10" s="123"/>
      <c r="N10" s="123"/>
      <c r="O10" s="311" t="s">
        <v>74</v>
      </c>
      <c r="P10" s="120" t="s">
        <v>72</v>
      </c>
      <c r="Q10" s="311" t="s">
        <v>53</v>
      </c>
      <c r="R10" s="124"/>
      <c r="S10" s="314" t="s">
        <v>78</v>
      </c>
    </row>
    <row r="11" spans="1:45" ht="15" thickBot="1" x14ac:dyDescent="0.35">
      <c r="B11" s="157" t="s">
        <v>334</v>
      </c>
      <c r="C11" s="83">
        <v>43515</v>
      </c>
      <c r="D11" s="83">
        <v>800</v>
      </c>
      <c r="E11" s="83">
        <v>720</v>
      </c>
      <c r="F11" s="83">
        <v>17406</v>
      </c>
      <c r="G11" s="83">
        <v>330</v>
      </c>
      <c r="H11" s="85" t="s">
        <v>42</v>
      </c>
      <c r="L11" s="123"/>
      <c r="M11" s="123"/>
      <c r="N11" s="123"/>
      <c r="O11" s="312" t="s">
        <v>75</v>
      </c>
      <c r="P11" s="121" t="s">
        <v>73</v>
      </c>
      <c r="Q11" s="312" t="s">
        <v>123</v>
      </c>
      <c r="R11" s="124"/>
      <c r="S11" s="126" t="s">
        <v>78</v>
      </c>
      <c r="AK11" s="164" t="s">
        <v>352</v>
      </c>
      <c r="AM11" s="164" t="s">
        <v>430</v>
      </c>
      <c r="AN11" s="276">
        <f ca="1">IF(FTYPE=TYPE_ELEC,0.90855803*FurnCapacity/RISE,IF(FTYPE=TYPE_HM,SETTING01VAL*HM_MAX_CFM,INDEX(_EquipmentList!D4:D18,MATCH(FurnSelection,_EquipmentList!A4:A18,0),1)))</f>
        <v>310</v>
      </c>
    </row>
    <row r="12" spans="1:45" ht="13.8" thickBot="1" x14ac:dyDescent="0.3">
      <c r="B12" s="157" t="s">
        <v>335</v>
      </c>
      <c r="C12" s="86">
        <v>43515</v>
      </c>
      <c r="D12" s="86">
        <v>1200</v>
      </c>
      <c r="E12" s="86">
        <v>720</v>
      </c>
      <c r="F12" s="86">
        <v>17406</v>
      </c>
      <c r="G12" s="86">
        <v>330</v>
      </c>
      <c r="H12" s="85" t="s">
        <v>43</v>
      </c>
      <c r="AD12" t="e">
        <f>INDEX(_EquipmentList!H22:H27,MATCH(Design!C3-0.01,_EquipmentList!B21:B27,1),1)</f>
        <v>#N/A</v>
      </c>
      <c r="AK12" s="164" t="s">
        <v>353</v>
      </c>
    </row>
    <row r="13" spans="1:45" ht="13.8" thickBot="1" x14ac:dyDescent="0.3">
      <c r="B13" s="157" t="s">
        <v>336</v>
      </c>
      <c r="C13" s="83">
        <v>58080</v>
      </c>
      <c r="D13" s="83">
        <v>1200</v>
      </c>
      <c r="E13" s="83">
        <v>1025</v>
      </c>
      <c r="F13" s="83">
        <v>23232</v>
      </c>
      <c r="G13" s="83">
        <v>430</v>
      </c>
      <c r="H13" s="87" t="s">
        <v>44</v>
      </c>
      <c r="AK13" s="164" t="s">
        <v>354</v>
      </c>
      <c r="AM13" s="589" t="s">
        <v>437</v>
      </c>
      <c r="AN13" s="588">
        <f ca="1">IF(CompactSelected,0.89,1)</f>
        <v>1</v>
      </c>
    </row>
    <row r="14" spans="1:45" x14ac:dyDescent="0.25">
      <c r="B14" s="157" t="s">
        <v>337</v>
      </c>
      <c r="C14" s="86">
        <v>72000</v>
      </c>
      <c r="D14" s="86">
        <v>1200</v>
      </c>
      <c r="E14" s="86">
        <v>1200</v>
      </c>
      <c r="F14" s="86">
        <v>28800</v>
      </c>
      <c r="G14" s="86">
        <v>480</v>
      </c>
      <c r="H14" s="85" t="s">
        <v>45</v>
      </c>
      <c r="AM14" s="589"/>
      <c r="AN14" s="588"/>
    </row>
    <row r="15" spans="1:45" ht="13.8" thickBot="1" x14ac:dyDescent="0.3">
      <c r="O15" s="233" t="s">
        <v>304</v>
      </c>
      <c r="P15" s="235" t="s">
        <v>305</v>
      </c>
      <c r="Q15" s="234" t="s">
        <v>310</v>
      </c>
      <c r="AK15" s="164" t="s">
        <v>355</v>
      </c>
      <c r="AP15" s="164" t="s">
        <v>504</v>
      </c>
      <c r="AQ15" s="330" t="str">
        <f>IF(AR6&gt;0,AP6,AP7)</f>
        <v>R02P032</v>
      </c>
    </row>
    <row r="16" spans="1:45" x14ac:dyDescent="0.25">
      <c r="B16" s="157"/>
      <c r="C16" s="83"/>
      <c r="D16" s="83"/>
      <c r="E16" s="83"/>
      <c r="F16" s="83"/>
      <c r="G16" s="83"/>
      <c r="H16" s="85"/>
      <c r="AK16" s="164" t="s">
        <v>356</v>
      </c>
      <c r="AQ16" s="331" t="str">
        <f>IF(AR6&gt;0,AQ6,AQ7)</f>
        <v>Communicating Thermostat</v>
      </c>
    </row>
    <row r="17" spans="1:45" x14ac:dyDescent="0.25">
      <c r="AG17" s="164" t="s">
        <v>162</v>
      </c>
      <c r="AH17" s="192" t="b">
        <f>AND(NBZONES&lt;&gt;"",ISNUMBER(NBZONES), NBZONES&gt;1, FTYPE &lt;&gt; TYPE_GAS2V)</f>
        <v>0</v>
      </c>
      <c r="AQ17" s="332">
        <f>IF(AR6&gt;0,AR6,AR7)</f>
        <v>1</v>
      </c>
    </row>
    <row r="19" spans="1:45" s="154" customFormat="1" ht="13.8" x14ac:dyDescent="0.3">
      <c r="A19" s="163"/>
      <c r="J19" s="173"/>
      <c r="K19"/>
      <c r="L19"/>
      <c r="M19"/>
      <c r="N19"/>
      <c r="O19"/>
      <c r="P19"/>
      <c r="Q19"/>
      <c r="R19"/>
      <c r="S19"/>
      <c r="T19"/>
      <c r="AG19" s="274" t="s">
        <v>1</v>
      </c>
      <c r="AH19" s="275">
        <f>IF(NBZONES&gt;1,IF(FTYPE=TYPE_ELEC,FurnCFM/NBZONES,MAX(FurnCFM/NBZONES,INDEX(_EquipmentList!F4:F18,MATCH(FurnSelection,_EquipmentList!A4:A18,0),1))),0)</f>
        <v>0</v>
      </c>
      <c r="AI19" s="173"/>
      <c r="AJ19"/>
      <c r="AK19"/>
      <c r="AL19" s="173"/>
      <c r="AO19" s="271"/>
      <c r="AS19" s="173"/>
    </row>
    <row r="20" spans="1:45" ht="14.4" thickBot="1" x14ac:dyDescent="0.35">
      <c r="L20" s="593" t="s">
        <v>452</v>
      </c>
      <c r="M20" s="593"/>
      <c r="W20" s="174" t="s">
        <v>434</v>
      </c>
      <c r="Z20" s="174" t="s">
        <v>435</v>
      </c>
      <c r="AG20" s="274" t="s">
        <v>3</v>
      </c>
      <c r="AH20" s="164">
        <f>IF(NBZONES&gt;1,CondCFM/NBZONES,0)</f>
        <v>0</v>
      </c>
      <c r="AJ20" t="s">
        <v>249</v>
      </c>
      <c r="AK20" t="s">
        <v>253</v>
      </c>
      <c r="AM20" s="584"/>
      <c r="AN20" s="584"/>
    </row>
    <row r="21" spans="1:45" ht="13.8" thickBot="1" x14ac:dyDescent="0.3">
      <c r="A21" s="161" t="s">
        <v>92</v>
      </c>
      <c r="B21" t="s">
        <v>171</v>
      </c>
      <c r="C21">
        <v>0</v>
      </c>
      <c r="D21">
        <v>600</v>
      </c>
      <c r="E21" s="129">
        <f t="shared" ref="E21:E23" si="0">0.90855803*C21/65</f>
        <v>0</v>
      </c>
      <c r="H21" s="111" t="s">
        <v>175</v>
      </c>
      <c r="AG21" s="230" t="s">
        <v>80</v>
      </c>
      <c r="AH21" s="276">
        <f>MAX(AH19:AH20)</f>
        <v>0</v>
      </c>
      <c r="AJ21" s="164" t="s">
        <v>252</v>
      </c>
      <c r="AK21" s="164" t="s">
        <v>153</v>
      </c>
    </row>
    <row r="22" spans="1:45" ht="15" thickBot="1" x14ac:dyDescent="0.35">
      <c r="B22" t="s">
        <v>173</v>
      </c>
      <c r="C22">
        <f>5*3412</f>
        <v>17060</v>
      </c>
      <c r="D22">
        <v>600</v>
      </c>
      <c r="E22" s="129">
        <f t="shared" si="0"/>
        <v>238.4615383353846</v>
      </c>
      <c r="H22" s="111" t="s">
        <v>176</v>
      </c>
      <c r="L22" s="123"/>
      <c r="M22" s="123"/>
      <c r="N22" s="123"/>
      <c r="O22" s="310" t="s">
        <v>117</v>
      </c>
      <c r="P22" s="136" t="s">
        <v>118</v>
      </c>
      <c r="Q22" s="310" t="s">
        <v>52</v>
      </c>
      <c r="R22" s="124"/>
      <c r="W22" s="146" t="s">
        <v>132</v>
      </c>
      <c r="Z22" s="164" t="s">
        <v>135</v>
      </c>
    </row>
    <row r="23" spans="1:45" ht="15" thickBot="1" x14ac:dyDescent="0.35">
      <c r="B23" t="s">
        <v>172</v>
      </c>
      <c r="C23">
        <f>10*3412</f>
        <v>34120</v>
      </c>
      <c r="D23">
        <v>600</v>
      </c>
      <c r="E23" s="129">
        <f t="shared" si="0"/>
        <v>476.92307667076921</v>
      </c>
      <c r="H23" s="111" t="s">
        <v>174</v>
      </c>
      <c r="L23" s="123"/>
      <c r="M23" s="123"/>
      <c r="N23" s="123"/>
      <c r="O23" s="311" t="s">
        <v>117</v>
      </c>
      <c r="P23" s="137" t="s">
        <v>118</v>
      </c>
      <c r="Q23" s="311" t="s">
        <v>52</v>
      </c>
      <c r="R23" s="124"/>
      <c r="AJ23" t="str">
        <f ca="1">IF(OR(LEFT(RIGHT(O47,6),4)="13.5",LEFT(RIGHT(O47,6),4)="13,5"),AJ6,AJ7)</f>
        <v>B40878-02</v>
      </c>
      <c r="AK23" t="s">
        <v>371</v>
      </c>
    </row>
    <row r="24" spans="1:45" ht="15" thickBot="1" x14ac:dyDescent="0.35">
      <c r="B24" s="157" t="s">
        <v>94</v>
      </c>
      <c r="C24" s="83">
        <f>10*3412</f>
        <v>34120</v>
      </c>
      <c r="D24" s="83">
        <v>1000</v>
      </c>
      <c r="E24" s="129">
        <f>0.90855803*C24/65</f>
        <v>476.92307667076921</v>
      </c>
      <c r="F24" s="83"/>
      <c r="G24" s="83"/>
      <c r="H24" s="111" t="s">
        <v>95</v>
      </c>
      <c r="L24" s="123"/>
      <c r="M24" s="123"/>
      <c r="N24" s="123"/>
      <c r="O24" s="311" t="s">
        <v>117</v>
      </c>
      <c r="P24" s="137" t="s">
        <v>118</v>
      </c>
      <c r="Q24" s="311" t="s">
        <v>52</v>
      </c>
      <c r="R24" s="124"/>
    </row>
    <row r="25" spans="1:45" ht="15" thickBot="1" x14ac:dyDescent="0.35">
      <c r="B25" s="157" t="s">
        <v>96</v>
      </c>
      <c r="C25" s="83">
        <f>15*3412</f>
        <v>51180</v>
      </c>
      <c r="D25" s="83">
        <v>1000</v>
      </c>
      <c r="E25" s="129">
        <f t="shared" ref="E25:E34" si="1">0.90855803*C25/65</f>
        <v>715.38461500615392</v>
      </c>
      <c r="F25" s="83"/>
      <c r="G25" s="84"/>
      <c r="H25" s="111" t="s">
        <v>97</v>
      </c>
      <c r="L25" s="123"/>
      <c r="M25" s="123"/>
      <c r="N25" s="123"/>
      <c r="O25" s="311" t="s">
        <v>119</v>
      </c>
      <c r="P25" s="137" t="s">
        <v>120</v>
      </c>
      <c r="Q25" s="311" t="s">
        <v>53</v>
      </c>
      <c r="R25" s="124"/>
    </row>
    <row r="26" spans="1:45" ht="15" thickBot="1" x14ac:dyDescent="0.35">
      <c r="B26" s="158" t="s">
        <v>98</v>
      </c>
      <c r="C26" s="130">
        <f>18*3412</f>
        <v>61416</v>
      </c>
      <c r="D26" s="130">
        <v>1000</v>
      </c>
      <c r="E26" s="131">
        <f t="shared" si="1"/>
        <v>858.46153800738466</v>
      </c>
      <c r="F26" s="130"/>
      <c r="G26" s="132"/>
      <c r="H26" s="111" t="s">
        <v>99</v>
      </c>
      <c r="L26" s="123"/>
      <c r="M26" s="123"/>
      <c r="N26" s="123"/>
      <c r="O26" s="311" t="s">
        <v>119</v>
      </c>
      <c r="P26" s="137" t="s">
        <v>120</v>
      </c>
      <c r="Q26" s="311" t="s">
        <v>53</v>
      </c>
      <c r="R26" s="124"/>
    </row>
    <row r="27" spans="1:45" ht="15" thickBot="1" x14ac:dyDescent="0.35">
      <c r="B27" s="159" t="s">
        <v>100</v>
      </c>
      <c r="C27" s="133">
        <f>20*3412</f>
        <v>68240</v>
      </c>
      <c r="D27" s="133">
        <v>1000</v>
      </c>
      <c r="E27" s="134">
        <f t="shared" si="1"/>
        <v>953.84615334153841</v>
      </c>
      <c r="F27" s="86"/>
      <c r="G27" s="86"/>
      <c r="H27" s="111" t="s">
        <v>101</v>
      </c>
      <c r="L27" s="123"/>
      <c r="M27" s="123"/>
      <c r="N27" s="123"/>
      <c r="O27" s="312" t="s">
        <v>121</v>
      </c>
      <c r="P27" s="138" t="s">
        <v>122</v>
      </c>
      <c r="Q27" s="312" t="s">
        <v>123</v>
      </c>
      <c r="R27" s="124"/>
    </row>
    <row r="28" spans="1:45" ht="13.8" thickBot="1" x14ac:dyDescent="0.3">
      <c r="B28" s="159" t="s">
        <v>106</v>
      </c>
      <c r="C28" s="133">
        <f>20*3412</f>
        <v>68240</v>
      </c>
      <c r="D28" s="133">
        <v>1600</v>
      </c>
      <c r="E28" s="134">
        <f>0.90855803*C28/65</f>
        <v>953.84615334153841</v>
      </c>
      <c r="F28" s="86"/>
      <c r="G28" s="86"/>
      <c r="H28" s="111" t="s">
        <v>107</v>
      </c>
    </row>
    <row r="29" spans="1:45" ht="13.8" thickBot="1" x14ac:dyDescent="0.3">
      <c r="B29" s="157" t="s">
        <v>102</v>
      </c>
      <c r="C29" s="83">
        <f>23*3412</f>
        <v>78476</v>
      </c>
      <c r="D29" s="83">
        <v>1000</v>
      </c>
      <c r="E29" s="129">
        <f>0.90855803*C29/65</f>
        <v>1096.9230763427693</v>
      </c>
      <c r="F29" s="83"/>
      <c r="G29" s="83"/>
      <c r="H29" s="111" t="s">
        <v>103</v>
      </c>
    </row>
    <row r="30" spans="1:45" ht="13.8" thickBot="1" x14ac:dyDescent="0.3">
      <c r="B30" s="157" t="s">
        <v>108</v>
      </c>
      <c r="C30" s="83">
        <f>23*3412</f>
        <v>78476</v>
      </c>
      <c r="D30" s="83">
        <v>1600</v>
      </c>
      <c r="E30" s="129">
        <f>0.90855803*C30/65</f>
        <v>1096.9230763427693</v>
      </c>
      <c r="F30" s="83"/>
      <c r="G30" s="83"/>
      <c r="H30" s="111" t="s">
        <v>109</v>
      </c>
    </row>
    <row r="31" spans="1:45" ht="13.8" thickBot="1" x14ac:dyDescent="0.3">
      <c r="B31" s="158" t="s">
        <v>104</v>
      </c>
      <c r="C31" s="130">
        <f>25*3412</f>
        <v>85300</v>
      </c>
      <c r="D31" s="130">
        <v>1000</v>
      </c>
      <c r="E31" s="131">
        <f>0.90855803*C31/65</f>
        <v>1192.3076916769232</v>
      </c>
      <c r="F31" s="130"/>
      <c r="G31" s="132"/>
      <c r="H31" s="111" t="s">
        <v>105</v>
      </c>
    </row>
    <row r="32" spans="1:45" ht="13.8" thickBot="1" x14ac:dyDescent="0.3">
      <c r="B32" s="158" t="s">
        <v>110</v>
      </c>
      <c r="C32" s="130">
        <f>25*3412</f>
        <v>85300</v>
      </c>
      <c r="D32" s="130">
        <v>1600</v>
      </c>
      <c r="E32" s="131">
        <f t="shared" si="1"/>
        <v>1192.3076916769232</v>
      </c>
      <c r="F32" s="130"/>
      <c r="G32" s="132"/>
      <c r="H32" s="111" t="s">
        <v>111</v>
      </c>
    </row>
    <row r="33" spans="1:45" ht="13.8" thickBot="1" x14ac:dyDescent="0.3">
      <c r="B33" s="159" t="s">
        <v>112</v>
      </c>
      <c r="C33" s="133">
        <f>27*3412</f>
        <v>92124</v>
      </c>
      <c r="D33" s="133">
        <v>1600</v>
      </c>
      <c r="E33" s="134">
        <f t="shared" si="1"/>
        <v>1287.692307011077</v>
      </c>
      <c r="F33" s="86"/>
      <c r="G33" s="86"/>
      <c r="H33" s="111" t="s">
        <v>113</v>
      </c>
    </row>
    <row r="34" spans="1:45" ht="13.8" thickBot="1" x14ac:dyDescent="0.3">
      <c r="B34" s="158" t="s">
        <v>114</v>
      </c>
      <c r="C34" s="130">
        <f>30*3412</f>
        <v>102360</v>
      </c>
      <c r="D34" s="130">
        <v>1600</v>
      </c>
      <c r="E34" s="131">
        <f t="shared" si="1"/>
        <v>1430.7692300123078</v>
      </c>
      <c r="F34" s="130"/>
      <c r="G34" s="132"/>
      <c r="H34" s="135" t="s">
        <v>115</v>
      </c>
    </row>
    <row r="35" spans="1:45" s="154" customFormat="1" x14ac:dyDescent="0.25">
      <c r="A35" s="163"/>
      <c r="J35" s="173"/>
      <c r="AI35" s="173"/>
      <c r="AJ35"/>
      <c r="AK35"/>
      <c r="AL35" s="173"/>
      <c r="AO35" s="271"/>
      <c r="AS35" s="173"/>
    </row>
    <row r="36" spans="1:45" ht="13.8" thickBot="1" x14ac:dyDescent="0.3">
      <c r="W36" s="227" t="s">
        <v>274</v>
      </c>
      <c r="Z36" s="174" t="s">
        <v>289</v>
      </c>
      <c r="AC36" s="174" t="s">
        <v>425</v>
      </c>
      <c r="AG36" s="174" t="s">
        <v>444</v>
      </c>
      <c r="AK36" s="230" t="str">
        <f ca="1">IF(ISNUMBER(MATCH(LEFT(FurnSelection,3),AK11:AK13,0)),AJ6,IF(ISNUMBER(MATCH(LEFT(FurnSelection,3),AK15:AK16,0)),AJ7,""))</f>
        <v>B40878-01</v>
      </c>
    </row>
    <row r="37" spans="1:45" ht="13.8" thickBot="1" x14ac:dyDescent="0.3">
      <c r="A37" s="161" t="s">
        <v>180</v>
      </c>
      <c r="B37" s="123" t="s">
        <v>181</v>
      </c>
      <c r="C37">
        <v>36000</v>
      </c>
      <c r="D37" s="123">
        <v>1100</v>
      </c>
      <c r="E37" s="129">
        <f t="shared" ref="E37:E38" si="2">0.90855803*C37/65</f>
        <v>503.20137046153849</v>
      </c>
      <c r="H37" s="183" t="s">
        <v>184</v>
      </c>
      <c r="L37" s="164" t="s">
        <v>450</v>
      </c>
      <c r="O37">
        <f>IF(AND(FTYPE=TYPE_ELEC,COND_PRIMARY_HEAT=OPT_YES),MIN(36000,MAX(HGainSelected,HLossSelected)),HGainSelected)</f>
        <v>0</v>
      </c>
      <c r="AG37" s="236" t="s">
        <v>276</v>
      </c>
    </row>
    <row r="38" spans="1:45" ht="13.8" thickBot="1" x14ac:dyDescent="0.3">
      <c r="B38" s="123" t="s">
        <v>182</v>
      </c>
      <c r="C38">
        <v>55000</v>
      </c>
      <c r="D38" s="123">
        <v>1400</v>
      </c>
      <c r="E38" s="131">
        <f t="shared" si="2"/>
        <v>768.77987153846152</v>
      </c>
      <c r="H38" s="183" t="s">
        <v>185</v>
      </c>
      <c r="L38" s="164" t="s">
        <v>451</v>
      </c>
      <c r="O38" s="230">
        <f>IF(HASZONING,ZON_COOL_PCT*O37,O37)</f>
        <v>0</v>
      </c>
      <c r="Q38" s="174" t="s">
        <v>161</v>
      </c>
      <c r="R38" s="192" t="b">
        <f>AND(HeatGain&lt;&gt;"", ISNUMBER(HeatGain), HeatGain&gt;0)</f>
        <v>0</v>
      </c>
      <c r="Z38" s="164" t="s">
        <v>290</v>
      </c>
      <c r="AC38" s="231" t="str">
        <f>IF(HGain&lt;=M92,"Alizé","")</f>
        <v>Alizé</v>
      </c>
      <c r="AD38">
        <f>IF(AC38="","",MAX($AD$37:AD37)+1)</f>
        <v>1</v>
      </c>
      <c r="AE38" t="str">
        <f>IFERROR(INDEX($AC$38:$AC$41,MATCH(ROW()-ROW($AE$37),$AD$38:$AD$41,0)),"")</f>
        <v>Alizé</v>
      </c>
      <c r="AG38" s="237" t="s">
        <v>275</v>
      </c>
    </row>
    <row r="39" spans="1:45" x14ac:dyDescent="0.25">
      <c r="W39" t="s">
        <v>277</v>
      </c>
      <c r="X39" s="192" t="b">
        <f ca="1">ISNUMBER(SEARCH("CC",R59))</f>
        <v>1</v>
      </c>
      <c r="Z39" s="164" t="s">
        <v>291</v>
      </c>
      <c r="AC39" s="231" t="str">
        <f>IF(HGain&lt;=M105,"OCD","")</f>
        <v>OCD</v>
      </c>
      <c r="AD39">
        <f>IF(AC39="","",MAX($AD$37:AD38)+1)</f>
        <v>2</v>
      </c>
      <c r="AE39" t="str">
        <f t="shared" ref="AE39:AE41" si="3">IFERROR(INDEX($AC$38:$AC$41,MATCH(ROW()-ROW($AE$37),$AD$38:$AD$41,0)),"")</f>
        <v>OCD</v>
      </c>
    </row>
    <row r="40" spans="1:45" s="173" customFormat="1" x14ac:dyDescent="0.25">
      <c r="A40" s="182"/>
      <c r="K40"/>
      <c r="L40" s="164" t="s">
        <v>296</v>
      </c>
      <c r="M40"/>
      <c r="N40"/>
      <c r="O40" t="e">
        <f>INDEX(P74:P79,MATCH(HeatGain-0.01,M73:M79,1),1)</f>
        <v>#N/A</v>
      </c>
      <c r="P40"/>
      <c r="Q40" s="174" t="s">
        <v>306</v>
      </c>
      <c r="R40" t="e">
        <f>INDEX(Q74:Q79,MATCH(HeatGain-0.01,M73:M79,1),1)</f>
        <v>#N/A</v>
      </c>
      <c r="S40"/>
      <c r="T40"/>
      <c r="V40"/>
      <c r="W40"/>
      <c r="X40"/>
      <c r="Z40" s="164" t="s">
        <v>292</v>
      </c>
      <c r="AA40"/>
      <c r="AC40" s="231" t="str">
        <f>IF(HGain&lt;=M117,"LPD","")</f>
        <v>LPD</v>
      </c>
      <c r="AD40">
        <f>IF(AC40="","",MAX($AD$37:AD39)+1)</f>
        <v>3</v>
      </c>
      <c r="AE40" t="str">
        <f t="shared" si="3"/>
        <v>LPD</v>
      </c>
      <c r="AO40" s="271"/>
    </row>
    <row r="41" spans="1:45" x14ac:dyDescent="0.25">
      <c r="L41" s="164" t="s">
        <v>295</v>
      </c>
      <c r="O41" t="e">
        <f>INDEX(O74:O79,MATCH(HeatGain-0.01,M73:M79,1),1)</f>
        <v>#N/A</v>
      </c>
      <c r="Q41" s="232" t="s">
        <v>309</v>
      </c>
      <c r="R41" s="230" t="e">
        <f ca="1">IF(CompactSelected,Q15,R40)</f>
        <v>#N/A</v>
      </c>
      <c r="W41" s="236" t="s">
        <v>278</v>
      </c>
      <c r="Z41" s="164" t="s">
        <v>364</v>
      </c>
      <c r="AC41" s="231" t="str">
        <f>IF(HGain&lt;=M128,"UHD","")</f>
        <v>UHD</v>
      </c>
      <c r="AD41">
        <f>IF(AC41="","",MAX($AD$37:AD40)+1)</f>
        <v>4</v>
      </c>
      <c r="AE41" t="str">
        <f t="shared" si="3"/>
        <v>UHD</v>
      </c>
      <c r="AG41" s="174" t="s">
        <v>490</v>
      </c>
      <c r="AH41" s="174" t="s">
        <v>491</v>
      </c>
    </row>
    <row r="42" spans="1:45" x14ac:dyDescent="0.25">
      <c r="A42" s="161" t="s">
        <v>183</v>
      </c>
      <c r="B42" s="164" t="s">
        <v>186</v>
      </c>
      <c r="C42">
        <v>99999</v>
      </c>
      <c r="D42">
        <v>800</v>
      </c>
      <c r="E42">
        <v>800</v>
      </c>
      <c r="H42" t="s">
        <v>188</v>
      </c>
      <c r="L42" s="174" t="s">
        <v>300</v>
      </c>
      <c r="O42" t="str">
        <f>IF(HASCOOLING,IF(FORIENTATION=Z52,O40,O41),"")</f>
        <v/>
      </c>
      <c r="W42" s="237" t="str">
        <f ca="1">IF(CompactSelected,R59,R53)</f>
        <v>C15-M-V</v>
      </c>
      <c r="Z42" s="164"/>
      <c r="AG42" s="164" t="s">
        <v>492</v>
      </c>
      <c r="AH42" s="164" t="s">
        <v>494</v>
      </c>
    </row>
    <row r="43" spans="1:45" x14ac:dyDescent="0.25">
      <c r="B43" s="164" t="s">
        <v>187</v>
      </c>
      <c r="C43">
        <v>99999</v>
      </c>
      <c r="D43">
        <v>1200</v>
      </c>
      <c r="E43">
        <v>1200</v>
      </c>
      <c r="H43" t="s">
        <v>189</v>
      </c>
      <c r="L43" s="164" t="s">
        <v>301</v>
      </c>
      <c r="O43" t="str">
        <f>MID(O42,3,3)</f>
        <v/>
      </c>
      <c r="X43" s="164"/>
      <c r="AG43" s="164" t="s">
        <v>493</v>
      </c>
      <c r="AH43" s="164" t="s">
        <v>495</v>
      </c>
    </row>
    <row r="44" spans="1:45" x14ac:dyDescent="0.25">
      <c r="B44" s="164"/>
      <c r="L44" s="164" t="s">
        <v>302</v>
      </c>
      <c r="O44" t="str">
        <f>"CC" &amp; O43 &amp; "-" &amp; "13.5" &amp; "-" &amp; RIGHT(O42)</f>
        <v>CC-13.5-</v>
      </c>
      <c r="W44" s="228" t="s">
        <v>294</v>
      </c>
      <c r="X44" s="229" t="b">
        <f ca="1">AND(CompactAllowed,CompactSelection=OPT_YES)</f>
        <v>0</v>
      </c>
      <c r="AG44" s="164" t="s">
        <v>496</v>
      </c>
      <c r="AH44" s="164" t="s">
        <v>496</v>
      </c>
    </row>
    <row r="45" spans="1:45" x14ac:dyDescent="0.25">
      <c r="B45" s="164"/>
      <c r="L45" s="164" t="s">
        <v>303</v>
      </c>
      <c r="O45" t="str">
        <f>"CC" &amp; O43 &amp; "-" &amp; "15.7" &amp; "-" &amp; RIGHT(O42)</f>
        <v>CC-15.7-</v>
      </c>
      <c r="Z45" s="228" t="s">
        <v>293</v>
      </c>
      <c r="AA45" s="229" t="b">
        <f>OR(FTYPE=Z38,FTYPE=Z39)</f>
        <v>1</v>
      </c>
      <c r="AC45" s="318" t="s">
        <v>481</v>
      </c>
      <c r="AD45" s="318" t="s">
        <v>482</v>
      </c>
      <c r="AE45" s="318" t="s">
        <v>480</v>
      </c>
    </row>
    <row r="46" spans="1:45" s="173" customFormat="1" x14ac:dyDescent="0.25">
      <c r="A46" s="182"/>
      <c r="K46"/>
      <c r="L46" s="174" t="s">
        <v>307</v>
      </c>
      <c r="M46"/>
      <c r="N46"/>
      <c r="O46" t="str">
        <f ca="1">IF(CompactSelected,P15,IF(OR(O43="2.5"),IF(AND(HeatLoss&lt;=G3,FTYPE&lt;&gt;TYPE_HM),O44,O45),O42))</f>
        <v/>
      </c>
      <c r="P46"/>
      <c r="Q46"/>
      <c r="R46"/>
      <c r="S46"/>
      <c r="AO46" s="271"/>
    </row>
    <row r="47" spans="1:45" ht="13.8" thickBot="1" x14ac:dyDescent="0.3">
      <c r="L47" s="232" t="s">
        <v>308</v>
      </c>
      <c r="M47" s="230"/>
      <c r="N47" s="230"/>
      <c r="O47" s="230" t="str">
        <f ca="1">IF(FTYPE=Z40,O42,O46)</f>
        <v/>
      </c>
    </row>
    <row r="48" spans="1:45" ht="40.200000000000003" thickBot="1" x14ac:dyDescent="0.3">
      <c r="A48" s="161" t="s">
        <v>279</v>
      </c>
      <c r="B48" s="75" t="s">
        <v>32</v>
      </c>
      <c r="C48" s="76" t="s">
        <v>33</v>
      </c>
      <c r="D48" s="77" t="s">
        <v>34</v>
      </c>
      <c r="E48" s="76" t="s">
        <v>35</v>
      </c>
      <c r="F48" s="76" t="s">
        <v>36</v>
      </c>
      <c r="G48" s="76" t="s">
        <v>284</v>
      </c>
      <c r="H48" s="78" t="s">
        <v>37</v>
      </c>
      <c r="Q48" s="227" t="s">
        <v>327</v>
      </c>
    </row>
    <row r="49" spans="1:32" ht="13.8" thickBot="1" x14ac:dyDescent="0.3">
      <c r="A49" s="161" t="s">
        <v>280</v>
      </c>
      <c r="B49" s="79"/>
      <c r="C49" s="80"/>
      <c r="D49" s="81"/>
      <c r="E49" s="80"/>
      <c r="F49" s="80"/>
      <c r="G49" s="80"/>
      <c r="H49" s="78"/>
      <c r="L49" s="174" t="s">
        <v>314</v>
      </c>
      <c r="O49" t="e">
        <f>INDEX(L74:L79,MATCH(HGain-0.01,M73:M79,1),1)</f>
        <v>#N/A</v>
      </c>
      <c r="P49" t="e">
        <f>LEFT(O49,LEN(O49)-2)</f>
        <v>#N/A</v>
      </c>
      <c r="Q49" s="241" t="s">
        <v>319</v>
      </c>
      <c r="R49" s="242" cm="1">
        <f t="array" ref="R49">IF(FTYPE=TYPE_ELEC,MATCH(TRUE,INDEX(C74:C85&gt;=HeatLoss,0),0),MATCH(TRUE,INDEX(C72:C85&gt;=HeatLoss,0),0))</f>
        <v>1</v>
      </c>
      <c r="W49" s="227" t="s">
        <v>375</v>
      </c>
      <c r="Z49" s="227" t="s">
        <v>297</v>
      </c>
      <c r="AB49" s="173"/>
      <c r="AF49" s="173"/>
    </row>
    <row r="50" spans="1:32" ht="13.8" thickBot="1" x14ac:dyDescent="0.3">
      <c r="B50" s="79"/>
      <c r="C50" s="80"/>
      <c r="D50" s="81"/>
      <c r="E50" s="80"/>
      <c r="F50" s="80"/>
      <c r="G50" s="80"/>
      <c r="H50" s="78"/>
      <c r="L50" s="164" t="s">
        <v>316</v>
      </c>
      <c r="O50" t="e">
        <f>_xlfn.NUMBERVALUE(RIGHT(O49,2))</f>
        <v>#N/A</v>
      </c>
      <c r="Q50" s="243" t="s">
        <v>320</v>
      </c>
      <c r="R50" s="244">
        <f>IF(FTYPE=TYPE_ELEC,ROW(INDEX(B74:B84,R49)),ROW(INDEX(B72:B84,R49)))</f>
        <v>72</v>
      </c>
      <c r="AB50" s="173"/>
      <c r="AF50" s="173"/>
    </row>
    <row r="51" spans="1:32" ht="13.8" thickBot="1" x14ac:dyDescent="0.3">
      <c r="A51" s="161" t="s">
        <v>91</v>
      </c>
      <c r="B51" s="471" t="s">
        <v>527</v>
      </c>
      <c r="C51" s="367">
        <v>28890</v>
      </c>
      <c r="D51" s="367">
        <v>800</v>
      </c>
      <c r="E51" s="367">
        <v>590</v>
      </c>
      <c r="F51" s="367">
        <v>20223</v>
      </c>
      <c r="G51" s="367">
        <v>415</v>
      </c>
      <c r="H51" s="85" t="s">
        <v>528</v>
      </c>
      <c r="L51" s="164" t="s">
        <v>315</v>
      </c>
      <c r="O51" t="e">
        <f>IF(HeatLoss&gt;G3,MAX(24,O50),O50)</f>
        <v>#N/A</v>
      </c>
      <c r="P51" t="e">
        <f>TEXT(O51,"00")</f>
        <v>#N/A</v>
      </c>
      <c r="Q51" s="243" t="s">
        <v>321</v>
      </c>
      <c r="R51" s="198" t="str">
        <f ca="1">INDIRECT(ADDRESS(R50,2))</f>
        <v>C15-M-V</v>
      </c>
      <c r="W51" s="164" t="s">
        <v>116</v>
      </c>
      <c r="X51">
        <f>IF(HeatLoss=0,0,MAX(+HeatLoss/AN6,MIN(1,(CondCFM*RISE)/(0.90855083*AN6))))</f>
        <v>0</v>
      </c>
      <c r="Z51" s="164" t="s">
        <v>152</v>
      </c>
      <c r="AB51" s="173"/>
      <c r="AF51" s="173"/>
    </row>
    <row r="52" spans="1:32" ht="13.8" thickBot="1" x14ac:dyDescent="0.3">
      <c r="B52" s="82" t="s">
        <v>281</v>
      </c>
      <c r="C52" s="82">
        <v>43200</v>
      </c>
      <c r="D52" s="82">
        <v>863</v>
      </c>
      <c r="E52" s="82">
        <v>730</v>
      </c>
      <c r="F52" s="82">
        <v>30240</v>
      </c>
      <c r="G52" s="82">
        <v>510</v>
      </c>
      <c r="H52" s="85" t="s">
        <v>286</v>
      </c>
      <c r="L52" s="232" t="s">
        <v>317</v>
      </c>
      <c r="M52" s="232"/>
      <c r="N52" s="232"/>
      <c r="O52" s="232" t="e">
        <f>IF(GasSelected,P49 &amp;P51,O49)</f>
        <v>#N/A</v>
      </c>
      <c r="Q52" s="243" t="s">
        <v>322</v>
      </c>
      <c r="R52" s="244" cm="1">
        <f t="array" aca="1" ref="R52" ca="1">MATCH(TRUE,INDEX(INDIRECT(ADDRESS(_xlfn.SINGLE(ROW(INDEX(IF(FTYPE=TYPE_ELEC,D74:D84,D72:D84),R49))),4)):D85&gt;=CondCFM,0),0)</f>
        <v>1</v>
      </c>
      <c r="W52" s="164" t="s">
        <v>376</v>
      </c>
      <c r="X52">
        <f>MAX(0.35,CondCFM/HM_MAX_CFM)</f>
        <v>0.35</v>
      </c>
      <c r="Z52" s="164" t="s">
        <v>298</v>
      </c>
      <c r="AB52" s="173"/>
      <c r="AF52" s="173"/>
    </row>
    <row r="53" spans="1:32" ht="13.8" thickBot="1" x14ac:dyDescent="0.3">
      <c r="B53" s="82" t="s">
        <v>282</v>
      </c>
      <c r="C53" s="82">
        <v>57420</v>
      </c>
      <c r="D53" s="82">
        <v>1380</v>
      </c>
      <c r="E53" s="82">
        <v>1000</v>
      </c>
      <c r="F53" s="82">
        <v>40194</v>
      </c>
      <c r="G53" s="82">
        <v>690</v>
      </c>
      <c r="H53" s="85" t="s">
        <v>287</v>
      </c>
      <c r="L53" s="231" t="s">
        <v>318</v>
      </c>
      <c r="M53" s="230"/>
      <c r="N53" s="230"/>
      <c r="O53" s="230" t="e">
        <f>IF(GasSelected,O51,O50)*1000</f>
        <v>#N/A</v>
      </c>
      <c r="Q53" s="245" t="s">
        <v>323</v>
      </c>
      <c r="R53" s="246" t="str">
        <f ca="1">INDEX(INDIRECT(ADDRESS(R50,2)):B84,R52)</f>
        <v>C15-M-V</v>
      </c>
      <c r="Z53" s="164" t="s">
        <v>299</v>
      </c>
      <c r="AB53" s="173"/>
      <c r="AF53" s="173"/>
    </row>
    <row r="54" spans="1:32" ht="13.8" thickBot="1" x14ac:dyDescent="0.3">
      <c r="B54" s="82" t="s">
        <v>283</v>
      </c>
      <c r="C54" s="82">
        <v>71925</v>
      </c>
      <c r="D54" s="82">
        <v>1400</v>
      </c>
      <c r="E54" s="82">
        <v>1200</v>
      </c>
      <c r="F54" s="82">
        <v>50348</v>
      </c>
      <c r="G54" s="82">
        <v>830</v>
      </c>
      <c r="H54" s="85" t="s">
        <v>288</v>
      </c>
      <c r="L54" s="231" t="s">
        <v>429</v>
      </c>
      <c r="M54" s="230"/>
      <c r="N54" s="230"/>
      <c r="O54" s="230">
        <f>IF(HASCOOLING,CFM_TON*CondCapacity/12000,0)</f>
        <v>0</v>
      </c>
      <c r="Q54" s="243"/>
      <c r="R54" s="198"/>
      <c r="AB54" s="173"/>
      <c r="AF54" s="173"/>
    </row>
    <row r="55" spans="1:32" ht="13.8" thickBot="1" x14ac:dyDescent="0.3">
      <c r="B55" s="82"/>
      <c r="C55" s="82"/>
      <c r="D55" s="82"/>
      <c r="E55" s="82"/>
      <c r="F55" s="82"/>
      <c r="G55" s="82"/>
      <c r="H55" s="85"/>
      <c r="L55" s="231" t="s">
        <v>431</v>
      </c>
      <c r="M55" s="230"/>
      <c r="N55" s="230"/>
      <c r="O55" s="276">
        <f ca="1">MAX(FurnCFM,CondCFM)</f>
        <v>310</v>
      </c>
      <c r="Q55" s="243" t="s">
        <v>324</v>
      </c>
      <c r="R55" s="244">
        <f>MATCH(TRUE,INDEX(C71:C85&gt;=HeatLoss,0),0)</f>
        <v>1</v>
      </c>
      <c r="W55" s="230" t="str">
        <f>IF(FTYPE=TYPE_HM,W52,IF(FTYPE=TYPE_ELEC,W51,""))</f>
        <v/>
      </c>
      <c r="X55" s="230" t="str">
        <f>IF(FTYPE=TYPE_HM,X52,IF(FTYPE=TYPE_ELEC,X51,""))</f>
        <v/>
      </c>
      <c r="AB55" s="173"/>
      <c r="AF55" s="173"/>
    </row>
    <row r="56" spans="1:32" ht="13.8" thickBot="1" x14ac:dyDescent="0.3">
      <c r="B56" s="82"/>
      <c r="C56" s="82"/>
      <c r="D56" s="82"/>
      <c r="E56" s="82"/>
      <c r="F56" s="82"/>
      <c r="G56" s="82"/>
      <c r="H56" s="180"/>
      <c r="Q56" s="243" t="s">
        <v>320</v>
      </c>
      <c r="R56" s="244">
        <f>ROW(INDEX(B71:B84,R55))</f>
        <v>71</v>
      </c>
      <c r="AB56" s="173"/>
      <c r="AF56" s="173"/>
    </row>
    <row r="57" spans="1:32" ht="13.8" thickBot="1" x14ac:dyDescent="0.3">
      <c r="B57" s="82"/>
      <c r="C57" s="82"/>
      <c r="D57" s="82"/>
      <c r="E57" s="82"/>
      <c r="F57" s="82"/>
      <c r="G57" s="82"/>
      <c r="H57" s="180"/>
      <c r="Q57" s="243" t="s">
        <v>325</v>
      </c>
      <c r="R57" s="198" t="str">
        <f ca="1">INDIRECT(ADDRESS(R56,2))</f>
        <v>CC15-M-V</v>
      </c>
      <c r="W57" s="231" t="s">
        <v>533</v>
      </c>
      <c r="X57" s="230" t="str">
        <f>IF(FTYPE=TYPE_ELEC,RISE,"")</f>
        <v/>
      </c>
      <c r="AB57" s="173"/>
      <c r="AF57" s="173"/>
    </row>
    <row r="58" spans="1:32" ht="13.8" thickBot="1" x14ac:dyDescent="0.3">
      <c r="B58" s="82"/>
      <c r="C58" s="82"/>
      <c r="D58" s="82"/>
      <c r="E58" s="82"/>
      <c r="F58" s="82"/>
      <c r="G58" s="82"/>
      <c r="H58" s="180"/>
      <c r="L58" s="164"/>
      <c r="Q58" s="243" t="s">
        <v>322</v>
      </c>
      <c r="R58" s="244" cm="1">
        <f t="array" aca="1" ref="R58" ca="1">MATCH(TRUE,INDEX(INDIRECT(ADDRESS(_xlfn.SINGLE(ROW(INDEX(D71:D84,R55))),4)):D85&gt;=CondCFM,0),0)</f>
        <v>1</v>
      </c>
      <c r="AB58" s="173"/>
      <c r="AF58" s="173"/>
    </row>
    <row r="59" spans="1:32" ht="13.8" thickBot="1" x14ac:dyDescent="0.3">
      <c r="B59" s="82"/>
      <c r="C59" s="82"/>
      <c r="D59" s="82"/>
      <c r="E59" s="82"/>
      <c r="F59" s="82"/>
      <c r="G59" s="82"/>
      <c r="H59" s="180"/>
      <c r="Q59" s="247" t="s">
        <v>326</v>
      </c>
      <c r="R59" s="248" t="str">
        <f ca="1">INDEX(INDIRECT(ADDRESS(R56,2)):B82,R58)</f>
        <v>CC15-M-V</v>
      </c>
      <c r="AB59" s="173"/>
      <c r="AF59" s="173"/>
    </row>
    <row r="60" spans="1:32" x14ac:dyDescent="0.25">
      <c r="B60" s="82"/>
      <c r="C60" s="82"/>
      <c r="D60" s="82"/>
      <c r="E60" s="82"/>
      <c r="F60" s="82"/>
      <c r="G60" s="82"/>
      <c r="H60" s="180"/>
      <c r="AB60" s="173"/>
      <c r="AF60" s="173"/>
    </row>
    <row r="63" spans="1:32" x14ac:dyDescent="0.25">
      <c r="A63" s="182"/>
      <c r="B63" s="173"/>
      <c r="C63" s="173"/>
      <c r="D63" s="173"/>
      <c r="E63" s="173"/>
      <c r="F63" s="173"/>
      <c r="G63" s="173"/>
      <c r="H63" s="173"/>
      <c r="I63" s="173"/>
    </row>
    <row r="64" spans="1:32" ht="13.2" customHeight="1" x14ac:dyDescent="0.25">
      <c r="A64" s="585"/>
    </row>
    <row r="65" spans="1:41" x14ac:dyDescent="0.25">
      <c r="A65" s="585"/>
      <c r="B65" s="164"/>
      <c r="H65" s="164"/>
      <c r="Q65" s="164"/>
    </row>
    <row r="66" spans="1:41" x14ac:dyDescent="0.25">
      <c r="A66" s="585"/>
      <c r="B66" s="164"/>
      <c r="H66" s="164"/>
      <c r="Q66" s="164"/>
    </row>
    <row r="67" spans="1:41" x14ac:dyDescent="0.25">
      <c r="A67" s="585"/>
    </row>
    <row r="68" spans="1:41" x14ac:dyDescent="0.25">
      <c r="A68" s="585"/>
      <c r="W68" s="232" t="s">
        <v>534</v>
      </c>
      <c r="X68" s="230" t="b">
        <f>OR(SETTING01VAL&lt;&gt;"",X57&lt;&gt;"")</f>
        <v>0</v>
      </c>
    </row>
    <row r="69" spans="1:41" s="173" customFormat="1" x14ac:dyDescent="0.25">
      <c r="A69" s="182"/>
      <c r="W69" s="480"/>
      <c r="AO69" s="271"/>
    </row>
    <row r="70" spans="1:41" ht="13.8" thickBot="1" x14ac:dyDescent="0.3">
      <c r="A70" s="319" t="s">
        <v>93</v>
      </c>
      <c r="B70">
        <v>0</v>
      </c>
      <c r="C70">
        <v>0</v>
      </c>
      <c r="D70">
        <v>0</v>
      </c>
      <c r="E70">
        <v>0</v>
      </c>
      <c r="F70">
        <v>0</v>
      </c>
      <c r="G70">
        <v>0</v>
      </c>
      <c r="H70">
        <v>0</v>
      </c>
      <c r="W70" s="584" t="s">
        <v>129</v>
      </c>
      <c r="X70" s="584"/>
      <c r="Z70" s="584" t="s">
        <v>130</v>
      </c>
      <c r="AA70" s="584"/>
      <c r="AC70" s="584" t="s">
        <v>131</v>
      </c>
      <c r="AD70" s="584"/>
      <c r="AE70" s="175"/>
      <c r="AG70" s="584" t="s">
        <v>436</v>
      </c>
      <c r="AH70" s="584"/>
    </row>
    <row r="71" spans="1:41" ht="13.8" thickBot="1" x14ac:dyDescent="0.3">
      <c r="B71" s="140" t="str">
        <f>IF(ISBLANK(IF(FTYPE=$Z$38,_EquipmentData!B6,IF(FTYPE=$Z$40,_EquipmentData!B21,IF(FTYPE=$Z$39,_EquipmentData!B50,IF(FTYPE=TYPE_HM,B100,""))))),"",IF(FTYPE=$Z$38,_EquipmentData!B6,IF(FTYPE=$Z$40,_EquipmentData!B21,IF(FTYPE=$Z$39,_EquipmentData!B50,IF(FTYPE=TYPE_HM,B100,"")))))</f>
        <v>CC15-M-V</v>
      </c>
      <c r="C71" s="140">
        <f>IF(ISBLANK(IF(FTYPE=$Z$38,_EquipmentData!C6,IF(FTYPE=$Z$40,_EquipmentData!C21,IF(FTYPE=$Z$39,_EquipmentData!C50,IF(FTYPE=TYPE_HM,C100,""))))),"",IF(FTYPE=$Z$38,_EquipmentData!C6,IF(FTYPE=$Z$40,_EquipmentData!C21,IF(FTYPE=$Z$39,_EquipmentData!C50,IF(FTYPE=TYPE_HM,C100,"")))))</f>
        <v>14445</v>
      </c>
      <c r="D71" s="140">
        <f>IF(ISBLANK(IF(FTYPE=$Z$38,_EquipmentData!D6,IF(FTYPE=$Z$40,_EquipmentData!D21,IF(FTYPE=$Z$39,_EquipmentData!D50,IF(FTYPE=TYPE_HM,D100,""))))),"",IF(FTYPE=$Z$38,_EquipmentData!D6,IF(FTYPE=$Z$40,_EquipmentData!D21,IF(FTYPE=$Z$39,_EquipmentData!D50,IF(FTYPE=TYPE_HM,D100,"")))))</f>
        <v>400</v>
      </c>
      <c r="E71" s="140">
        <f>IF(ISBLANK(IF(FTYPE=$Z$38,_EquipmentData!E6,IF(FTYPE=$Z$40,_EquipmentData!E21,IF(FTYPE=$Z$39,_EquipmentData!E50,IF(FTYPE=TYPE_HM,E100,""))))),"",IF(FTYPE=$Z$38,_EquipmentData!E6,IF(FTYPE=$Z$40,_EquipmentData!E21,IF(FTYPE=$Z$39,_EquipmentData!E50,IF(FTYPE=TYPE_HM,E100,"")))))</f>
        <v>400</v>
      </c>
      <c r="F71" s="140">
        <f>IF(ISBLANK(IF(FTYPE=$Z$38,_EquipmentData!F6,IF(FTYPE=$Z$40,_EquipmentData!F21,IF(FTYPE=$Z$39,_EquipmentData!F50,IF(FTYPE=TYPE_HM,F100,""))))),"",IF(FTYPE=$Z$38,_EquipmentData!F6,IF(FTYPE=$Z$40,_EquipmentData!F21,IF(FTYPE=$Z$39,_EquipmentData!F50,IF(FTYPE=TYPE_HM,F100,"")))))</f>
        <v>5778</v>
      </c>
      <c r="G71" s="140">
        <f>IF(ISBLANK(IF(FTYPE=$Z$38,_EquipmentData!G6,IF(FTYPE=$Z$40,_EquipmentData!G21,IF(FTYPE=$Z$39,_EquipmentData!G50,IF(FTYPE=TYPE_HM,G100,""))))),"",IF(FTYPE=$Z$38,_EquipmentData!G6,IF(FTYPE=$Z$40,_EquipmentData!G21,IF(FTYPE=$Z$39,_EquipmentData!G50,IF(FTYPE=TYPE_HM,G100,"")))))</f>
        <v>160</v>
      </c>
      <c r="H71" s="140" t="str">
        <f>IF(ISBLANK(IF(FTYPE=$Z$38,_EquipmentData!H6,IF(FTYPE=$Z$40,_EquipmentData!H21,IF(FTYPE=$Z$39,_EquipmentData!H50,IF(FTYPE=TYPE_HM,H100,""))))),"",IF(FTYPE=$Z$38,_EquipmentData!H6,IF(FTYPE=$Z$40,_EquipmentData!H21,IF(FTYPE=$Z$39,_EquipmentData!H50,IF(FTYPE=TYPE_HM,H100,"")))))</f>
        <v>Chinook Compact 15,000 BTU modulating, 1/3 HP, 95% AFUE, 40 to 100% modulating</v>
      </c>
      <c r="L71" s="587" t="s">
        <v>453</v>
      </c>
      <c r="M71" s="587"/>
      <c r="X71" s="164"/>
      <c r="AK71" t="str">
        <f ca="1">IF(ISNUMBER(MATCH(LEFT(FurnSelection,3),AK11:AK13,0)),AK6,IF(ISNUMBER(MATCH(LEFT(FurnSelection,3),AK15:AK16,0)),AK7,""))</f>
        <v>C15-C45 Distribution Box</v>
      </c>
    </row>
    <row r="72" spans="1:41" ht="13.8" thickBot="1" x14ac:dyDescent="0.3">
      <c r="B72" s="140" t="str">
        <f>IF(ISBLANK(IF(FTYPE=$Z$38,_EquipmentData!B7,IF(FTYPE=$Z$40,_EquipmentData!B22,IF(FTYPE=$Z$39,_EquipmentData!B51,IF(FTYPE=TYPE_HM,B101,""))))),"",IF(FTYPE=$Z$38,_EquipmentData!B7,IF(FTYPE=$Z$40,_EquipmentData!B22,IF(FTYPE=$Z$39,_EquipmentData!B51,IF(FTYPE=TYPE_HM,B101,"")))))</f>
        <v>C15-M-V</v>
      </c>
      <c r="C72" s="140">
        <f>IF(ISBLANK(IF(FTYPE=$Z$38,_EquipmentData!C7,IF(FTYPE=$Z$40,_EquipmentData!C22,IF(FTYPE=$Z$39,_EquipmentData!C51,IF(FTYPE=TYPE_HM,C101,""))))),"",IF(FTYPE=$Z$38,_EquipmentData!C7,IF(FTYPE=$Z$40,_EquipmentData!C22,IF(FTYPE=$Z$39,_EquipmentData!C51,IF(FTYPE=TYPE_HM,C101,"")))))</f>
        <v>14595</v>
      </c>
      <c r="D72" s="140">
        <f>IF(ISBLANK(IF(FTYPE=$Z$38,_EquipmentData!D7,IF(FTYPE=$Z$40,_EquipmentData!D22,IF(FTYPE=$Z$39,_EquipmentData!D51,IF(FTYPE=TYPE_HM,D101,""))))),"",IF(FTYPE=$Z$38,_EquipmentData!D7,IF(FTYPE=$Z$40,_EquipmentData!D22,IF(FTYPE=$Z$39,_EquipmentData!D51,IF(FTYPE=TYPE_HM,D101,"")))))</f>
        <v>800</v>
      </c>
      <c r="E72" s="140">
        <f>IF(ISBLANK(IF(FTYPE=$Z$38,_EquipmentData!E7,IF(FTYPE=$Z$40,_EquipmentData!E22,IF(FTYPE=$Z$39,_EquipmentData!E51,IF(FTYPE=TYPE_HM,E101,""))))),"",IF(FTYPE=$Z$38,_EquipmentData!E7,IF(FTYPE=$Z$40,_EquipmentData!E22,IF(FTYPE=$Z$39,_EquipmentData!E51,IF(FTYPE=TYPE_HM,E101,"")))))</f>
        <v>310</v>
      </c>
      <c r="F72" s="140">
        <f>IF(ISBLANK(IF(FTYPE=$Z$38,_EquipmentData!F7,IF(FTYPE=$Z$40,_EquipmentData!F22,IF(FTYPE=$Z$39,_EquipmentData!F51,IF(FTYPE=TYPE_HM,F101,""))))),"",IF(FTYPE=$Z$38,_EquipmentData!F7,IF(FTYPE=$Z$40,_EquipmentData!F22,IF(FTYPE=$Z$39,_EquipmentData!F51,IF(FTYPE=TYPE_HM,F101,"")))))</f>
        <v>5838</v>
      </c>
      <c r="G72" s="140">
        <f>IF(ISBLANK(IF(FTYPE=$Z$38,_EquipmentData!G7,IF(FTYPE=$Z$40,_EquipmentData!G22,IF(FTYPE=$Z$39,_EquipmentData!G51,IF(FTYPE=TYPE_HM,G101,""))))),"",IF(FTYPE=$Z$38,_EquipmentData!G7,IF(FTYPE=$Z$40,_EquipmentData!G22,IF(FTYPE=$Z$39,_EquipmentData!G51,IF(FTYPE=TYPE_HM,G101,"")))))</f>
        <v>310</v>
      </c>
      <c r="H72" s="140" t="str">
        <f>IF(ISBLANK(IF(FTYPE=$Z$38,_EquipmentData!H7,IF(FTYPE=$Z$40,_EquipmentData!H22,IF(FTYPE=$Z$39,_EquipmentData!H51,IF(FTYPE=TYPE_HM,H101,""))))),"",IF(FTYPE=$Z$38,_EquipmentData!H7,IF(FTYPE=$Z$40,_EquipmentData!H22,IF(FTYPE=$Z$39,_EquipmentData!H51,IF(FTYPE=TYPE_HM,H101,"")))))</f>
        <v>Chinook 15,000 BTU modulating, 1/2 HP, 95% AFUE, 40 to 100% modulating</v>
      </c>
      <c r="W72" s="193" t="str">
        <f ca="1">IF(FTYPE=TYPE_ELEC,W22,IF(FTYPE=TYPE_HM,"",X7))</f>
        <v>B40691-01</v>
      </c>
      <c r="Z72" s="193" t="str">
        <f ca="1">IF(FTYPE=TYPE_ELEC,Z22,AA7)</f>
        <v>B40632-01</v>
      </c>
      <c r="AC72" s="193" t="str">
        <f ca="1">IF(FTYPE=TYPE_ELEC,"",AD7)</f>
        <v>B40693-01</v>
      </c>
      <c r="AG72" s="288" t="str">
        <f>IF(NBZONES=2,AG6,IF(NBZONES=3,AG7,IF(NBZONES=4,AG8,"")))</f>
        <v/>
      </c>
      <c r="AH72" s="288" t="str">
        <f>IF(NBZONES=2,AH6,IF(NBZONES=3,AH7,IF(NBZONES=4,AH8,"")))</f>
        <v/>
      </c>
      <c r="AJ72" s="164" t="str">
        <f>IF(AG72="","",IF(CompactSelected,_EquipmentData!AJ5,AK36))</f>
        <v/>
      </c>
      <c r="AK72" t="str">
        <f>IF(AG72="","",IF(CompactSelected,_EquipmentData!AK5,AK71))</f>
        <v/>
      </c>
    </row>
    <row r="73" spans="1:41" ht="13.8" thickBot="1" x14ac:dyDescent="0.3">
      <c r="B73" s="140" t="str">
        <f>IF(ISBLANK(IF(FTYPE=$Z$38,_EquipmentData!B8,IF(FTYPE=$Z$40,_EquipmentData!B23,IF(FTYPE=$Z$39,_EquipmentData!B52,IF(FTYPE=TYPE_HM,B102,""))))),"",IF(FTYPE=$Z$38,_EquipmentData!B8,IF(FTYPE=$Z$40,_EquipmentData!B23,IF(FTYPE=$Z$39,_EquipmentData!B52,IF(FTYPE=TYPE_HM,B102,"")))))</f>
        <v>C15-M-S</v>
      </c>
      <c r="C73" s="140">
        <f>IF(ISBLANK(IF(FTYPE=$Z$38,_EquipmentData!C8,IF(FTYPE=$Z$40,_EquipmentData!C23,IF(FTYPE=$Z$39,_EquipmentData!C52,IF(FTYPE=TYPE_HM,C102,""))))),"",IF(FTYPE=$Z$38,_EquipmentData!C8,IF(FTYPE=$Z$40,_EquipmentData!C23,IF(FTYPE=$Z$39,_EquipmentData!C52,IF(FTYPE=TYPE_HM,C102,"")))))</f>
        <v>14595</v>
      </c>
      <c r="D73" s="140">
        <f>IF(ISBLANK(IF(FTYPE=$Z$38,_EquipmentData!D8,IF(FTYPE=$Z$40,_EquipmentData!D23,IF(FTYPE=$Z$39,_EquipmentData!D52,IF(FTYPE=TYPE_HM,D102,""))))),"",IF(FTYPE=$Z$38,_EquipmentData!D8,IF(FTYPE=$Z$40,_EquipmentData!D23,IF(FTYPE=$Z$39,_EquipmentData!D52,IF(FTYPE=TYPE_HM,D102,"")))))</f>
        <v>1000</v>
      </c>
      <c r="E73" s="140">
        <f>IF(ISBLANK(IF(FTYPE=$Z$38,_EquipmentData!E8,IF(FTYPE=$Z$40,_EquipmentData!E23,IF(FTYPE=$Z$39,_EquipmentData!E52,IF(FTYPE=TYPE_HM,E102,""))))),"",IF(FTYPE=$Z$38,_EquipmentData!E8,IF(FTYPE=$Z$40,_EquipmentData!E23,IF(FTYPE=$Z$39,_EquipmentData!E52,IF(FTYPE=TYPE_HM,E102,"")))))</f>
        <v>310</v>
      </c>
      <c r="F73" s="140">
        <f>IF(ISBLANK(IF(FTYPE=$Z$38,_EquipmentData!F8,IF(FTYPE=$Z$40,_EquipmentData!F23,IF(FTYPE=$Z$39,_EquipmentData!F52,IF(FTYPE=TYPE_HM,F102,""))))),"",IF(FTYPE=$Z$38,_EquipmentData!F8,IF(FTYPE=$Z$40,_EquipmentData!F23,IF(FTYPE=$Z$39,_EquipmentData!F52,IF(FTYPE=TYPE_HM,F102,"")))))</f>
        <v>5838</v>
      </c>
      <c r="G73" s="140">
        <f>IF(ISBLANK(IF(FTYPE=$Z$38,_EquipmentData!G8,IF(FTYPE=$Z$40,_EquipmentData!G23,IF(FTYPE=$Z$39,_EquipmentData!G52,IF(FTYPE=TYPE_HM,G102,""))))),"",IF(FTYPE=$Z$38,_EquipmentData!G8,IF(FTYPE=$Z$40,_EquipmentData!G23,IF(FTYPE=$Z$39,_EquipmentData!G52,IF(FTYPE=TYPE_HM,G102,"")))))</f>
        <v>310</v>
      </c>
      <c r="H73" s="140" t="str">
        <f>IF(ISBLANK(IF(FTYPE=$Z$38,_EquipmentData!H8,IF(FTYPE=$Z$40,_EquipmentData!H23,IF(FTYPE=$Z$39,_EquipmentData!H52,IF(FTYPE=TYPE_HM,H102,""))))),"",IF(FTYPE=$Z$38,_EquipmentData!H8,IF(FTYPE=$Z$40,_EquipmentData!H23,IF(FTYPE=$Z$39,_EquipmentData!H52,IF(FTYPE=TYPE_HM,H102,"")))))</f>
        <v>Chinook 15,000 BTU modulating, 3/4 HP, 95% AFUE, 40 to 100% modulating</v>
      </c>
      <c r="L73">
        <v>0</v>
      </c>
      <c r="M73">
        <v>0</v>
      </c>
      <c r="N73">
        <v>0</v>
      </c>
      <c r="O73">
        <v>0</v>
      </c>
      <c r="P73">
        <v>0</v>
      </c>
      <c r="Q73">
        <v>0</v>
      </c>
      <c r="R73">
        <v>0</v>
      </c>
      <c r="AG73" s="193" t="str">
        <f>IF(FTYPE=TYPE_ELEC,IF(CompactSelected,AJ20,AJ21),IF(FTYPE=TYPE_HM,AJ23,AJ72))</f>
        <v/>
      </c>
      <c r="AH73" s="193" t="str">
        <f>IF(FTYPE="Electric",IF(CompactSelected,AK20,AK21),IF(FTYPE=TYPE_HM,AK23,AK72))</f>
        <v/>
      </c>
    </row>
    <row r="74" spans="1:41" ht="13.8" thickBot="1" x14ac:dyDescent="0.3">
      <c r="B74" s="140" t="str">
        <f>IF(ISBLANK(IF(FTYPE=$Z$38,_EquipmentData!B9,IF(FTYPE=$Z$40,_EquipmentData!B24,IF(FTYPE=$Z$39,_EquipmentData!B53,IF(FTYPE=TYPE_HM,B103,""))))),"",IF(FTYPE=$Z$38,_EquipmentData!B9,IF(FTYPE=$Z$40,_EquipmentData!B24,IF(FTYPE=$Z$39,_EquipmentData!B53,IF(FTYPE=TYPE_HM,B103,"")))))</f>
        <v>C30-M-V</v>
      </c>
      <c r="C74" s="140">
        <f>IF(ISBLANK(IF(FTYPE=$Z$38,_EquipmentData!C9,IF(FTYPE=$Z$40,_EquipmentData!C24,IF(FTYPE=$Z$39,_EquipmentData!C53,IF(FTYPE=TYPE_HM,C103,""))))),"",IF(FTYPE=$Z$38,_EquipmentData!C9,IF(FTYPE=$Z$40,_EquipmentData!C24,IF(FTYPE=$Z$39,_EquipmentData!C53,IF(FTYPE=TYPE_HM,C103,"")))))</f>
        <v>28860</v>
      </c>
      <c r="D74" s="140">
        <f>IF(ISBLANK(IF(FTYPE=$Z$38,_EquipmentData!D9,IF(FTYPE=$Z$40,_EquipmentData!D24,IF(FTYPE=$Z$39,_EquipmentData!D53,IF(FTYPE=TYPE_HM,D103,""))))),"",IF(FTYPE=$Z$38,_EquipmentData!D9,IF(FTYPE=$Z$40,_EquipmentData!D24,IF(FTYPE=$Z$39,_EquipmentData!D53,IF(FTYPE=TYPE_HM,D103,"")))))</f>
        <v>800</v>
      </c>
      <c r="E74" s="140">
        <f>IF(ISBLANK(IF(FTYPE=$Z$38,_EquipmentData!E9,IF(FTYPE=$Z$40,_EquipmentData!E24,IF(FTYPE=$Z$39,_EquipmentData!E53,IF(FTYPE=TYPE_HM,E103,""))))),"",IF(FTYPE=$Z$38,_EquipmentData!E9,IF(FTYPE=$Z$40,_EquipmentData!E24,IF(FTYPE=$Z$39,_EquipmentData!E53,IF(FTYPE=TYPE_HM,E103,"")))))</f>
        <v>480</v>
      </c>
      <c r="F74" s="140">
        <f>IF(ISBLANK(IF(FTYPE=$Z$38,_EquipmentData!F9,IF(FTYPE=$Z$40,_EquipmentData!F24,IF(FTYPE=$Z$39,_EquipmentData!F53,IF(FTYPE=TYPE_HM,F103,""))))),"",IF(FTYPE=$Z$38,_EquipmentData!F9,IF(FTYPE=$Z$40,_EquipmentData!F24,IF(FTYPE=$Z$39,_EquipmentData!F53,IF(FTYPE=TYPE_HM,F103,"")))))</f>
        <v>11544</v>
      </c>
      <c r="G74" s="140">
        <f>IF(ISBLANK(IF(FTYPE=$Z$38,_EquipmentData!G9,IF(FTYPE=$Z$40,_EquipmentData!G24,IF(FTYPE=$Z$39,_EquipmentData!G53,IF(FTYPE=TYPE_HM,G103,""))))),"",IF(FTYPE=$Z$38,_EquipmentData!G9,IF(FTYPE=$Z$40,_EquipmentData!G24,IF(FTYPE=$Z$39,_EquipmentData!G53,IF(FTYPE=TYPE_HM,G103,"")))))</f>
        <v>310</v>
      </c>
      <c r="H74" s="140" t="str">
        <f>IF(ISBLANK(IF(FTYPE=$Z$38,_EquipmentData!H9,IF(FTYPE=$Z$40,_EquipmentData!H24,IF(FTYPE=$Z$39,_EquipmentData!H53,IF(FTYPE=TYPE_HM,H103,""))))),"",IF(FTYPE=$Z$38,_EquipmentData!H9,IF(FTYPE=$Z$40,_EquipmentData!H24,IF(FTYPE=$Z$39,_EquipmentData!H53,IF(FTYPE=TYPE_HM,H103,"")))))</f>
        <v>Chinook 30,000 BTU modulating, 1/2 HP,  95% AFUE, 40 to 100% modulating</v>
      </c>
      <c r="L74" s="139" t="str">
        <f t="shared" ref="L74:N79" si="4">IF(ODU_TYPE=TYPE_COND_OCD,L100,IF(ODU_TYPE=TYPE_COND_LPD,L114,IF(ODU_TYPE=TYPE_COND_UHD,L125,L87)))</f>
        <v>COND-LPD-09</v>
      </c>
      <c r="M74" s="139">
        <f t="shared" si="4"/>
        <v>9000</v>
      </c>
      <c r="N74" s="139">
        <f t="shared" si="4"/>
        <v>300</v>
      </c>
      <c r="O74" s="139" t="str">
        <f>IF(OR(GasSelected,FTYPE=TYPE_HM),_EquipmentData!O6,IF(FTYPE=TYPE_ELEC,_EquipmentData!O22,""))</f>
        <v>CC1.5-13.5-V</v>
      </c>
      <c r="P74" s="139" t="str">
        <f>IF(OR(GasSelected,FTYPE=TYPE_HM),_EquipmentData!P6,IF(FTYPE=TYPE_ELEC,_EquipmentData!P22,""))</f>
        <v>CC1.5-13.5-M</v>
      </c>
      <c r="Q74" s="139" t="str">
        <f>IF(OR(GasSelected,FTYPE=TYPE_HM),_EquipmentData!Q6,IF(FTYPE=TYPE_ELEC,_EquipmentData!Q22,""))</f>
        <v>Indoor cooling coil; 1.5 Ton</v>
      </c>
      <c r="R74" s="139" t="str">
        <f t="shared" ref="R74:R79" si="5">IF(ODU_TYPE=TYPE_COND_OCD,R100,IF(ODU_TYPE=TYPE_COND_LPD,R114,IF(ODU_TYPE=TYPE_COND_UHD,R125,R87)))</f>
        <v>Outdoor condensing unit 3/4 Ton 18 SEER, 25 to 100% modulation. Includes Dettson Interface K03081</v>
      </c>
      <c r="S74" s="139" t="str">
        <f>IF(OR(GasSelected,FTYPE=TYPE_HM),_EquipmentData!S6,"")</f>
        <v>B40693-01</v>
      </c>
      <c r="U74" s="271"/>
      <c r="V74" s="271"/>
      <c r="W74" s="271"/>
      <c r="X74" s="271"/>
      <c r="Y74" s="271"/>
      <c r="Z74" s="271"/>
      <c r="AA74" s="271"/>
      <c r="AB74" s="271"/>
      <c r="AC74" s="271"/>
      <c r="AD74" s="271"/>
      <c r="AE74" s="271"/>
      <c r="AG74" s="271"/>
      <c r="AH74" s="271"/>
      <c r="AJ74" s="173"/>
      <c r="AK74" s="173"/>
    </row>
    <row r="75" spans="1:41" ht="13.8" thickBot="1" x14ac:dyDescent="0.3">
      <c r="B75" s="140" t="str">
        <f>IF(ISBLANK(IF(FTYPE=$Z$38,_EquipmentData!B10,IF(FTYPE=$Z$40,_EquipmentData!B25,IF(FTYPE=$Z$39,_EquipmentData!B54,IF(FTYPE=TYPE_HM,B104,""))))),"",IF(FTYPE=$Z$38,_EquipmentData!B10,IF(FTYPE=$Z$40,_EquipmentData!B25,IF(FTYPE=$Z$39,_EquipmentData!B54,IF(FTYPE=TYPE_HM,B104,"")))))</f>
        <v>C30-M-S</v>
      </c>
      <c r="C75" s="140">
        <f>IF(ISBLANK(IF(FTYPE=$Z$38,_EquipmentData!C10,IF(FTYPE=$Z$40,_EquipmentData!C25,IF(FTYPE=$Z$39,_EquipmentData!C54,IF(FTYPE=TYPE_HM,C104,""))))),"",IF(FTYPE=$Z$38,_EquipmentData!C10,IF(FTYPE=$Z$40,_EquipmentData!C25,IF(FTYPE=$Z$39,_EquipmentData!C54,IF(FTYPE=TYPE_HM,C104,"")))))</f>
        <v>28860</v>
      </c>
      <c r="D75" s="140">
        <f>IF(ISBLANK(IF(FTYPE=$Z$38,_EquipmentData!D10,IF(FTYPE=$Z$40,_EquipmentData!D25,IF(FTYPE=$Z$39,_EquipmentData!D54,IF(FTYPE=TYPE_HM,D104,""))))),"",IF(FTYPE=$Z$38,_EquipmentData!D10,IF(FTYPE=$Z$40,_EquipmentData!D25,IF(FTYPE=$Z$39,_EquipmentData!D54,IF(FTYPE=TYPE_HM,D104,"")))))</f>
        <v>1200</v>
      </c>
      <c r="E75" s="140">
        <f>IF(ISBLANK(IF(FTYPE=$Z$38,_EquipmentData!E10,IF(FTYPE=$Z$40,_EquipmentData!E25,IF(FTYPE=$Z$39,_EquipmentData!E54,IF(FTYPE=TYPE_HM,E104,""))))),"",IF(FTYPE=$Z$38,_EquipmentData!E10,IF(FTYPE=$Z$40,_EquipmentData!E25,IF(FTYPE=$Z$39,_EquipmentData!E54,IF(FTYPE=TYPE_HM,E104,"")))))</f>
        <v>480</v>
      </c>
      <c r="F75" s="140">
        <f>IF(ISBLANK(IF(FTYPE=$Z$38,_EquipmentData!F10,IF(FTYPE=$Z$40,_EquipmentData!F25,IF(FTYPE=$Z$39,_EquipmentData!F54,IF(FTYPE=TYPE_HM,F104,""))))),"",IF(FTYPE=$Z$38,_EquipmentData!F10,IF(FTYPE=$Z$40,_EquipmentData!F25,IF(FTYPE=$Z$39,_EquipmentData!F54,IF(FTYPE=TYPE_HM,F104,"")))))</f>
        <v>11544</v>
      </c>
      <c r="G75" s="140">
        <f>IF(ISBLANK(IF(FTYPE=$Z$38,_EquipmentData!G10,IF(FTYPE=$Z$40,_EquipmentData!G25,IF(FTYPE=$Z$39,_EquipmentData!G54,IF(FTYPE=TYPE_HM,G104,""))))),"",IF(FTYPE=$Z$38,_EquipmentData!G10,IF(FTYPE=$Z$40,_EquipmentData!G25,IF(FTYPE=$Z$39,_EquipmentData!G54,IF(FTYPE=TYPE_HM,G104,"")))))</f>
        <v>385</v>
      </c>
      <c r="H75" s="140" t="str">
        <f>IF(ISBLANK(IF(FTYPE=$Z$38,_EquipmentData!H10,IF(FTYPE=$Z$40,_EquipmentData!H25,IF(FTYPE=$Z$39,_EquipmentData!H54,IF(FTYPE=TYPE_HM,H104,""))))),"",IF(FTYPE=$Z$38,_EquipmentData!H10,IF(FTYPE=$Z$40,_EquipmentData!H25,IF(FTYPE=$Z$39,_EquipmentData!H54,IF(FTYPE=TYPE_HM,H104,"")))))</f>
        <v>Chinook 30,000 BTU modulating, 3/4 HP,  95% AFUE, 40 to 100% modulating</v>
      </c>
      <c r="L75" s="139" t="str">
        <f t="shared" si="4"/>
        <v>COND-LPD-12</v>
      </c>
      <c r="M75" s="139">
        <f t="shared" si="4"/>
        <v>12000</v>
      </c>
      <c r="N75" s="139">
        <f t="shared" si="4"/>
        <v>400</v>
      </c>
      <c r="O75" s="139" t="str">
        <f>IF(OR(GasSelected,FTYPE=TYPE_HM),_EquipmentData!O7,IF(FTYPE=TYPE_ELEC,_EquipmentData!O23,""))</f>
        <v>CC1.5-13.5-V</v>
      </c>
      <c r="P75" s="139" t="str">
        <f>IF(OR(GasSelected,FTYPE=TYPE_HM),_EquipmentData!P7,IF(FTYPE=TYPE_ELEC,_EquipmentData!P23,""))</f>
        <v>CC1.5-13.5-M</v>
      </c>
      <c r="Q75" s="139" t="str">
        <f>IF(OR(GasSelected,FTYPE=TYPE_HM),_EquipmentData!Q7,IF(FTYPE=TYPE_ELEC,_EquipmentData!Q23,""))</f>
        <v>Indoor cooling coil; 1.5 Ton</v>
      </c>
      <c r="R75" s="139" t="str">
        <f t="shared" si="5"/>
        <v>Outdoor condensing unit 1 Ton 18 SEER, 25 to 100% modulation. Includes Dettson Interface K03081</v>
      </c>
      <c r="S75" s="139" t="str">
        <f>IF(OR(GasSelected,FTYPE=TYPE_HM),_EquipmentData!S7,"")</f>
        <v>B40693-01</v>
      </c>
    </row>
    <row r="76" spans="1:41" ht="13.8" thickBot="1" x14ac:dyDescent="0.3">
      <c r="B76" s="140" t="str">
        <f>IF(ISBLANK(IF(FTYPE=$Z$38,_EquipmentData!B11,IF(FTYPE=$Z$40,_EquipmentData!B26,IF(FTYPE=$Z$39,_EquipmentData!B55,IF(FTYPE=TYPE_HM,B105,""))))),"",IF(FTYPE=$Z$38,_EquipmentData!B11,IF(FTYPE=$Z$40,_EquipmentData!B26,IF(FTYPE=$Z$39,_EquipmentData!B55,IF(FTYPE=TYPE_HM,B105,"")))))</f>
        <v>C45-M-V</v>
      </c>
      <c r="C76" s="140">
        <f>IF(ISBLANK(IF(FTYPE=$Z$38,_EquipmentData!C11,IF(FTYPE=$Z$40,_EquipmentData!C26,IF(FTYPE=$Z$39,_EquipmentData!C55,IF(FTYPE=TYPE_HM,C105,""))))),"",IF(FTYPE=$Z$38,_EquipmentData!C11,IF(FTYPE=$Z$40,_EquipmentData!C26,IF(FTYPE=$Z$39,_EquipmentData!C55,IF(FTYPE=TYPE_HM,C105,"")))))</f>
        <v>43515</v>
      </c>
      <c r="D76" s="140">
        <f>IF(ISBLANK(IF(FTYPE=$Z$38,_EquipmentData!D11,IF(FTYPE=$Z$40,_EquipmentData!D26,IF(FTYPE=$Z$39,_EquipmentData!D55,IF(FTYPE=TYPE_HM,D105,""))))),"",IF(FTYPE=$Z$38,_EquipmentData!D11,IF(FTYPE=$Z$40,_EquipmentData!D26,IF(FTYPE=$Z$39,_EquipmentData!D55,IF(FTYPE=TYPE_HM,D105,"")))))</f>
        <v>800</v>
      </c>
      <c r="E76" s="140">
        <f>IF(ISBLANK(IF(FTYPE=$Z$38,_EquipmentData!E11,IF(FTYPE=$Z$40,_EquipmentData!E26,IF(FTYPE=$Z$39,_EquipmentData!E55,IF(FTYPE=TYPE_HM,E105,""))))),"",IF(FTYPE=$Z$38,_EquipmentData!E11,IF(FTYPE=$Z$40,_EquipmentData!E26,IF(FTYPE=$Z$39,_EquipmentData!E55,IF(FTYPE=TYPE_HM,E105,"")))))</f>
        <v>720</v>
      </c>
      <c r="F76" s="140">
        <f>IF(ISBLANK(IF(FTYPE=$Z$38,_EquipmentData!F11,IF(FTYPE=$Z$40,_EquipmentData!F26,IF(FTYPE=$Z$39,_EquipmentData!F55,IF(FTYPE=TYPE_HM,F105,""))))),"",IF(FTYPE=$Z$38,_EquipmentData!F11,IF(FTYPE=$Z$40,_EquipmentData!F26,IF(FTYPE=$Z$39,_EquipmentData!F55,IF(FTYPE=TYPE_HM,F105,"")))))</f>
        <v>17406</v>
      </c>
      <c r="G76" s="140">
        <f>IF(ISBLANK(IF(FTYPE=$Z$38,_EquipmentData!G11,IF(FTYPE=$Z$40,_EquipmentData!G26,IF(FTYPE=$Z$39,_EquipmentData!G55,IF(FTYPE=TYPE_HM,G105,""))))),"",IF(FTYPE=$Z$38,_EquipmentData!G11,IF(FTYPE=$Z$40,_EquipmentData!G26,IF(FTYPE=$Z$39,_EquipmentData!G55,IF(FTYPE=TYPE_HM,G105,"")))))</f>
        <v>330</v>
      </c>
      <c r="H76" s="140" t="str">
        <f>IF(ISBLANK(IF(FTYPE=$Z$38,_EquipmentData!H11,IF(FTYPE=$Z$40,_EquipmentData!H26,IF(FTYPE=$Z$39,_EquipmentData!H55,IF(FTYPE=TYPE_HM,H105,""))))),"",IF(FTYPE=$Z$38,_EquipmentData!H11,IF(FTYPE=$Z$40,_EquipmentData!H26,IF(FTYPE=$Z$39,_EquipmentData!H55,IF(FTYPE=TYPE_HM,H105,"")))))</f>
        <v>Chinook 45,000 BTU modulating, 1/2 HP,  95% AFUE, 40 to 100% modulating</v>
      </c>
      <c r="L76" s="139" t="str">
        <f t="shared" si="4"/>
        <v>COND-LPD-18</v>
      </c>
      <c r="M76" s="139">
        <f t="shared" si="4"/>
        <v>18000</v>
      </c>
      <c r="N76" s="139">
        <f t="shared" si="4"/>
        <v>600</v>
      </c>
      <c r="O76" s="139" t="str">
        <f>IF(OR(GasSelected,FTYPE=TYPE_HM),_EquipmentData!O8,IF(FTYPE=TYPE_ELEC,_EquipmentData!O24,""))</f>
        <v>CC1.5-13.5-V</v>
      </c>
      <c r="P76" s="139" t="str">
        <f>IF(OR(GasSelected,FTYPE=TYPE_HM),_EquipmentData!P8,IF(FTYPE=TYPE_ELEC,_EquipmentData!P24,""))</f>
        <v>CC1.5-13.5-M</v>
      </c>
      <c r="Q76" s="139" t="str">
        <f>IF(OR(GasSelected,FTYPE=TYPE_HM),_EquipmentData!Q8,IF(FTYPE=TYPE_ELEC,_EquipmentData!Q24,""))</f>
        <v>Indoor cooling coil; 1.5 Ton</v>
      </c>
      <c r="R76" s="139" t="str">
        <f t="shared" si="5"/>
        <v>Outdoor condensing unit 1.5 Ton 18 SEER, 25 to 100% modulation. Includes Dettson Interface K03081</v>
      </c>
      <c r="S76" s="139" t="str">
        <f>IF(OR(GasSelected,FTYPE=TYPE_HM),_EquipmentData!S8,"")</f>
        <v>B40693-01</v>
      </c>
    </row>
    <row r="77" spans="1:41" ht="13.8" thickBot="1" x14ac:dyDescent="0.3">
      <c r="B77" s="140" t="str">
        <f>IF(ISBLANK(IF(FTYPE=$Z$38,_EquipmentData!B12,IF(FTYPE=$Z$40,_EquipmentData!B27,IF(FTYPE=$Z$39,_EquipmentData!B56,IF(FTYPE=TYPE_HM,B106,""))))),"",IF(FTYPE=$Z$38,_EquipmentData!B12,IF(FTYPE=$Z$40,_EquipmentData!B27,IF(FTYPE=$Z$39,_EquipmentData!B56,IF(FTYPE=TYPE_HM,B106,"")))))</f>
        <v>C45-M-S</v>
      </c>
      <c r="C77" s="140">
        <f>IF(ISBLANK(IF(FTYPE=$Z$38,_EquipmentData!C12,IF(FTYPE=$Z$40,_EquipmentData!C27,IF(FTYPE=$Z$39,_EquipmentData!C56,IF(FTYPE=TYPE_HM,C106,""))))),"",IF(FTYPE=$Z$38,_EquipmentData!C12,IF(FTYPE=$Z$40,_EquipmentData!C27,IF(FTYPE=$Z$39,_EquipmentData!C56,IF(FTYPE=TYPE_HM,C106,"")))))</f>
        <v>43515</v>
      </c>
      <c r="D77" s="140">
        <f>IF(ISBLANK(IF(FTYPE=$Z$38,_EquipmentData!D12,IF(FTYPE=$Z$40,_EquipmentData!D27,IF(FTYPE=$Z$39,_EquipmentData!D56,IF(FTYPE=TYPE_HM,D106,""))))),"",IF(FTYPE=$Z$38,_EquipmentData!D12,IF(FTYPE=$Z$40,_EquipmentData!D27,IF(FTYPE=$Z$39,_EquipmentData!D56,IF(FTYPE=TYPE_HM,D106,"")))))</f>
        <v>1200</v>
      </c>
      <c r="E77" s="140">
        <f>IF(ISBLANK(IF(FTYPE=$Z$38,_EquipmentData!E12,IF(FTYPE=$Z$40,_EquipmentData!E27,IF(FTYPE=$Z$39,_EquipmentData!E56,IF(FTYPE=TYPE_HM,E106,""))))),"",IF(FTYPE=$Z$38,_EquipmentData!E12,IF(FTYPE=$Z$40,_EquipmentData!E27,IF(FTYPE=$Z$39,_EquipmentData!E56,IF(FTYPE=TYPE_HM,E106,"")))))</f>
        <v>720</v>
      </c>
      <c r="F77" s="140">
        <f>IF(ISBLANK(IF(FTYPE=$Z$38,_EquipmentData!F12,IF(FTYPE=$Z$40,_EquipmentData!F27,IF(FTYPE=$Z$39,_EquipmentData!F56,IF(FTYPE=TYPE_HM,F106,""))))),"",IF(FTYPE=$Z$38,_EquipmentData!F12,IF(FTYPE=$Z$40,_EquipmentData!F27,IF(FTYPE=$Z$39,_EquipmentData!F56,IF(FTYPE=TYPE_HM,F106,"")))))</f>
        <v>17406</v>
      </c>
      <c r="G77" s="140">
        <f>IF(ISBLANK(IF(FTYPE=$Z$38,_EquipmentData!G12,IF(FTYPE=$Z$40,_EquipmentData!G27,IF(FTYPE=$Z$39,_EquipmentData!G56,IF(FTYPE=TYPE_HM,G106,""))))),"",IF(FTYPE=$Z$38,_EquipmentData!G12,IF(FTYPE=$Z$40,_EquipmentData!G27,IF(FTYPE=$Z$39,_EquipmentData!G56,IF(FTYPE=TYPE_HM,G106,"")))))</f>
        <v>330</v>
      </c>
      <c r="H77" s="140" t="str">
        <f>IF(ISBLANK(IF(FTYPE=$Z$38,_EquipmentData!H12,IF(FTYPE=$Z$40,_EquipmentData!H27,IF(FTYPE=$Z$39,_EquipmentData!H56,IF(FTYPE=TYPE_HM,H106,""))))),"",IF(FTYPE=$Z$38,_EquipmentData!H12,IF(FTYPE=$Z$40,_EquipmentData!H27,IF(FTYPE=$Z$39,_EquipmentData!H56,IF(FTYPE=TYPE_HM,H106,"")))))</f>
        <v>Chinook 45,000 BTU modulating, 3/4 HP,  95% AFUE, 40 to 100% modulating</v>
      </c>
      <c r="L77" s="139" t="str">
        <f t="shared" si="4"/>
        <v>COND-LPD-24</v>
      </c>
      <c r="M77" s="139">
        <f t="shared" si="4"/>
        <v>24000</v>
      </c>
      <c r="N77" s="139">
        <f t="shared" si="4"/>
        <v>800</v>
      </c>
      <c r="O77" s="139" t="str">
        <f>IF(OR(GasSelected,FTYPE=TYPE_HM),_EquipmentData!O9,IF(FTYPE=TYPE_ELEC,_EquipmentData!O25,""))</f>
        <v>CC2.5-15,7-V</v>
      </c>
      <c r="P77" s="139" t="str">
        <f>IF(OR(GasSelected,FTYPE=TYPE_HM),_EquipmentData!P9,IF(FTYPE=TYPE_ELEC,_EquipmentData!P25,""))</f>
        <v>CC2.5-15.7-M</v>
      </c>
      <c r="Q77" s="139" t="str">
        <f>IF(OR(GasSelected,FTYPE=TYPE_HM),_EquipmentData!Q9,IF(FTYPE=TYPE_ELEC,_EquipmentData!Q25,""))</f>
        <v>Indoor cooling coil; 2.5 Ton</v>
      </c>
      <c r="R77" s="139" t="str">
        <f t="shared" si="5"/>
        <v>Outdoor condensing unit 2 Ton 18 SEER, 25 to 100% modulation. Includes Dettson Interface K03081</v>
      </c>
      <c r="S77" s="139" t="str">
        <f>IF(OR(GasSelected,FTYPE=TYPE_HM),_EquipmentData!S9,"")</f>
        <v>B40693-02</v>
      </c>
    </row>
    <row r="78" spans="1:41" ht="13.8" thickBot="1" x14ac:dyDescent="0.3">
      <c r="B78" s="140" t="str">
        <f>IF(ISBLANK(IF(FTYPE=$Z$38,_EquipmentData!B13,IF(FTYPE=$Z$40,_EquipmentData!B28,IF(FTYPE=$Z$39,_EquipmentData!B57,IF(FTYPE=TYPE_HM,B107,""))))),"",IF(FTYPE=$Z$38,_EquipmentData!B13,IF(FTYPE=$Z$40,_EquipmentData!B28,IF(FTYPE=$Z$39,_EquipmentData!B57,IF(FTYPE=TYPE_HM,B107,"")))))</f>
        <v>C60-M-S</v>
      </c>
      <c r="C78" s="140">
        <f>IF(ISBLANK(IF(FTYPE=$Z$38,_EquipmentData!C13,IF(FTYPE=$Z$40,_EquipmentData!C28,IF(FTYPE=$Z$39,_EquipmentData!C57,IF(FTYPE=TYPE_HM,C107,""))))),"",IF(FTYPE=$Z$38,_EquipmentData!C13,IF(FTYPE=$Z$40,_EquipmentData!C28,IF(FTYPE=$Z$39,_EquipmentData!C57,IF(FTYPE=TYPE_HM,C107,"")))))</f>
        <v>58080</v>
      </c>
      <c r="D78" s="140">
        <f>IF(ISBLANK(IF(FTYPE=$Z$38,_EquipmentData!D13,IF(FTYPE=$Z$40,_EquipmentData!D28,IF(FTYPE=$Z$39,_EquipmentData!D57,IF(FTYPE=TYPE_HM,D107,""))))),"",IF(FTYPE=$Z$38,_EquipmentData!D13,IF(FTYPE=$Z$40,_EquipmentData!D28,IF(FTYPE=$Z$39,_EquipmentData!D57,IF(FTYPE=TYPE_HM,D107,"")))))</f>
        <v>1200</v>
      </c>
      <c r="E78" s="140">
        <f>IF(ISBLANK(IF(FTYPE=$Z$38,_EquipmentData!E13,IF(FTYPE=$Z$40,_EquipmentData!E28,IF(FTYPE=$Z$39,_EquipmentData!E57,IF(FTYPE=TYPE_HM,E107,""))))),"",IF(FTYPE=$Z$38,_EquipmentData!E13,IF(FTYPE=$Z$40,_EquipmentData!E28,IF(FTYPE=$Z$39,_EquipmentData!E57,IF(FTYPE=TYPE_HM,E107,"")))))</f>
        <v>1025</v>
      </c>
      <c r="F78" s="140">
        <f>IF(ISBLANK(IF(FTYPE=$Z$38,_EquipmentData!F13,IF(FTYPE=$Z$40,_EquipmentData!F28,IF(FTYPE=$Z$39,_EquipmentData!F57,IF(FTYPE=TYPE_HM,F107,""))))),"",IF(FTYPE=$Z$38,_EquipmentData!F13,IF(FTYPE=$Z$40,_EquipmentData!F28,IF(FTYPE=$Z$39,_EquipmentData!F57,IF(FTYPE=TYPE_HM,F107,"")))))</f>
        <v>23232</v>
      </c>
      <c r="G78" s="140">
        <f>IF(ISBLANK(IF(FTYPE=$Z$38,_EquipmentData!G13,IF(FTYPE=$Z$40,_EquipmentData!G28,IF(FTYPE=$Z$39,_EquipmentData!G57,IF(FTYPE=TYPE_HM,G107,""))))),"",IF(FTYPE=$Z$38,_EquipmentData!G13,IF(FTYPE=$Z$40,_EquipmentData!G28,IF(FTYPE=$Z$39,_EquipmentData!G57,IF(FTYPE=TYPE_HM,G107,"")))))</f>
        <v>430</v>
      </c>
      <c r="H78" s="140" t="str">
        <f>IF(ISBLANK(IF(FTYPE=$Z$38,_EquipmentData!H13,IF(FTYPE=$Z$40,_EquipmentData!H28,IF(FTYPE=$Z$39,_EquipmentData!H57,IF(FTYPE=TYPE_HM,H107,""))))),"",IF(FTYPE=$Z$38,_EquipmentData!H13,IF(FTYPE=$Z$40,_EquipmentData!H28,IF(FTYPE=$Z$39,_EquipmentData!H57,IF(FTYPE=TYPE_HM,H107,"")))))</f>
        <v>Chinook 60,000 BTU modulating, 3/4 HP,  95% AFUE, 40 to 100% modulating</v>
      </c>
      <c r="L78" s="139">
        <f t="shared" si="4"/>
        <v>0</v>
      </c>
      <c r="M78" s="139">
        <f t="shared" si="4"/>
        <v>24000</v>
      </c>
      <c r="N78" s="139">
        <f t="shared" si="4"/>
        <v>0</v>
      </c>
      <c r="O78" s="139" t="str">
        <f>IF(OR(GasSelected,FTYPE=TYPE_HM),_EquipmentData!O10,IF(FTYPE=TYPE_ELEC,_EquipmentData!O26,""))</f>
        <v>CC2.5-15,7-V</v>
      </c>
      <c r="P78" s="139" t="str">
        <f>IF(OR(GasSelected,FTYPE=TYPE_HM),_EquipmentData!P10,IF(FTYPE=TYPE_ELEC,_EquipmentData!P26,""))</f>
        <v>CC2.5-15.7-M</v>
      </c>
      <c r="Q78" s="139" t="str">
        <f>IF(OR(GasSelected,FTYPE=TYPE_HM),_EquipmentData!Q10,IF(FTYPE=TYPE_ELEC,_EquipmentData!Q26,""))</f>
        <v>Indoor cooling coil; 2.5 Ton</v>
      </c>
      <c r="R78" s="139">
        <f t="shared" si="5"/>
        <v>0</v>
      </c>
      <c r="S78" s="139" t="str">
        <f>IF(OR(GasSelected,FTYPE=TYPE_HM),_EquipmentData!S10,"")</f>
        <v>B40693-02</v>
      </c>
    </row>
    <row r="79" spans="1:41" ht="13.8" thickBot="1" x14ac:dyDescent="0.3">
      <c r="B79" s="140" t="str">
        <f>IF(ISBLANK(IF(FTYPE=$Z$38,_EquipmentData!B14,IF(FTYPE=$Z$40,_EquipmentData!B29,IF(FTYPE=$Z$39,_EquipmentData!B58,IF(FTYPE=TYPE_HM,B108,""))))),"",IF(FTYPE=$Z$38,_EquipmentData!B14,IF(FTYPE=$Z$40,_EquipmentData!B29,IF(FTYPE=$Z$39,_EquipmentData!B58,IF(FTYPE=TYPE_HM,B108,"")))))</f>
        <v>C75-M-V</v>
      </c>
      <c r="C79" s="140">
        <f>IF(ISBLANK(IF(FTYPE=$Z$38,_EquipmentData!C14,IF(FTYPE=$Z$40,_EquipmentData!C29,IF(FTYPE=$Z$39,_EquipmentData!C58,IF(FTYPE=TYPE_HM,C108,""))))),"",IF(FTYPE=$Z$38,_EquipmentData!C14,IF(FTYPE=$Z$40,_EquipmentData!C29,IF(FTYPE=$Z$39,_EquipmentData!C58,IF(FTYPE=TYPE_HM,C108,"")))))</f>
        <v>72000</v>
      </c>
      <c r="D79" s="140">
        <f>IF(ISBLANK(IF(FTYPE=$Z$38,_EquipmentData!D14,IF(FTYPE=$Z$40,_EquipmentData!D29,IF(FTYPE=$Z$39,_EquipmentData!D58,IF(FTYPE=TYPE_HM,D108,""))))),"",IF(FTYPE=$Z$38,_EquipmentData!D14,IF(FTYPE=$Z$40,_EquipmentData!D29,IF(FTYPE=$Z$39,_EquipmentData!D58,IF(FTYPE=TYPE_HM,D108,"")))))</f>
        <v>1200</v>
      </c>
      <c r="E79" s="140">
        <f>IF(ISBLANK(IF(FTYPE=$Z$38,_EquipmentData!E14,IF(FTYPE=$Z$40,_EquipmentData!E29,IF(FTYPE=$Z$39,_EquipmentData!E58,IF(FTYPE=TYPE_HM,E108,""))))),"",IF(FTYPE=$Z$38,_EquipmentData!E14,IF(FTYPE=$Z$40,_EquipmentData!E29,IF(FTYPE=$Z$39,_EquipmentData!E58,IF(FTYPE=TYPE_HM,E108,"")))))</f>
        <v>1200</v>
      </c>
      <c r="F79" s="140">
        <f>IF(ISBLANK(IF(FTYPE=$Z$38,_EquipmentData!F14,IF(FTYPE=$Z$40,_EquipmentData!F29,IF(FTYPE=$Z$39,_EquipmentData!F58,IF(FTYPE=TYPE_HM,F108,""))))),"",IF(FTYPE=$Z$38,_EquipmentData!F14,IF(FTYPE=$Z$40,_EquipmentData!F29,IF(FTYPE=$Z$39,_EquipmentData!F58,IF(FTYPE=TYPE_HM,F108,"")))))</f>
        <v>28800</v>
      </c>
      <c r="G79" s="140">
        <f>IF(ISBLANK(IF(FTYPE=$Z$38,_EquipmentData!G14,IF(FTYPE=$Z$40,_EquipmentData!G29,IF(FTYPE=$Z$39,_EquipmentData!G58,IF(FTYPE=TYPE_HM,G108,""))))),"",IF(FTYPE=$Z$38,_EquipmentData!G14,IF(FTYPE=$Z$40,_EquipmentData!G29,IF(FTYPE=$Z$39,_EquipmentData!G58,IF(FTYPE=TYPE_HM,G108,"")))))</f>
        <v>480</v>
      </c>
      <c r="H79" s="140" t="str">
        <f>IF(ISBLANK(IF(FTYPE=$Z$38,_EquipmentData!H14,IF(FTYPE=$Z$40,_EquipmentData!H29,IF(FTYPE=$Z$39,_EquipmentData!H58,IF(FTYPE=TYPE_HM,H108,""))))),"",IF(FTYPE=$Z$38,_EquipmentData!H14,IF(FTYPE=$Z$40,_EquipmentData!H29,IF(FTYPE=$Z$39,_EquipmentData!H58,IF(FTYPE=TYPE_HM,H108,"")))))</f>
        <v>Chinook 75,000 BTU modulating, 3/4 HP, 95% AFUE, 40 to 100% modulating</v>
      </c>
      <c r="L79" s="139">
        <f t="shared" si="4"/>
        <v>0</v>
      </c>
      <c r="M79" s="139">
        <f t="shared" si="4"/>
        <v>0</v>
      </c>
      <c r="N79" s="139">
        <f t="shared" si="4"/>
        <v>0</v>
      </c>
      <c r="O79" s="139" t="str">
        <f>IF(OR(GasSelected,FTYPE=TYPE_HM),_EquipmentData!O11,IF(FTYPE=TYPE_ELEC,_EquipmentData!O27,""))</f>
        <v>CC3.0-15,7-V</v>
      </c>
      <c r="P79" s="139" t="str">
        <f>IF(OR(GasSelected,FTYPE=TYPE_HM),_EquipmentData!P11,IF(FTYPE=TYPE_ELEC,_EquipmentData!P27,""))</f>
        <v>CC3.0-15,7-M</v>
      </c>
      <c r="Q79" s="139" t="str">
        <f>IF(OR(GasSelected,FTYPE=TYPE_HM),_EquipmentData!Q11,IF(FTYPE=TYPE_ELEC,_EquipmentData!Q27,""))</f>
        <v>Indoor cooling coil; 3 Ton</v>
      </c>
      <c r="R79" s="139">
        <f t="shared" si="5"/>
        <v>0</v>
      </c>
      <c r="S79" s="139" t="str">
        <f>IF(OR(GasSelected,FTYPE=TYPE_HM),_EquipmentData!S11,"")</f>
        <v>B40693-02</v>
      </c>
    </row>
    <row r="80" spans="1:41" ht="13.8" thickBot="1" x14ac:dyDescent="0.3">
      <c r="B80" s="140" t="str">
        <f>IF(ISBLANK(IF(FTYPE=$Z$38,_EquipmentData!B15,IF(FTYPE=$Z$40,_EquipmentData!B30,IF(FTYPE=$Z$39,_EquipmentData!B59,IF(FTYPE=TYPE_HM,B109,""))))),"",IF(FTYPE=$Z$38,_EquipmentData!B15,IF(FTYPE=$Z$40,_EquipmentData!B30,IF(FTYPE=$Z$39,_EquipmentData!B59,IF(FTYPE=TYPE_HM,B109,"")))))</f>
        <v/>
      </c>
      <c r="C80" s="140" t="str">
        <f>IF(ISBLANK(IF(FTYPE=$Z$38,_EquipmentData!C15,IF(FTYPE=$Z$40,_EquipmentData!C30,IF(FTYPE=$Z$39,_EquipmentData!C59,IF(FTYPE=TYPE_HM,C109,""))))),"",IF(FTYPE=$Z$38,_EquipmentData!C15,IF(FTYPE=$Z$40,_EquipmentData!C30,IF(FTYPE=$Z$39,_EquipmentData!C59,IF(FTYPE=TYPE_HM,C109,"")))))</f>
        <v/>
      </c>
      <c r="D80" s="140" t="str">
        <f>IF(ISBLANK(IF(FTYPE=$Z$38,_EquipmentData!D15,IF(FTYPE=$Z$40,_EquipmentData!D30,IF(FTYPE=$Z$39,_EquipmentData!D59,IF(FTYPE=TYPE_HM,D109,""))))),"",IF(FTYPE=$Z$38,_EquipmentData!D15,IF(FTYPE=$Z$40,_EquipmentData!D30,IF(FTYPE=$Z$39,_EquipmentData!D59,IF(FTYPE=TYPE_HM,D109,"")))))</f>
        <v/>
      </c>
      <c r="E80" s="140" t="str">
        <f>IF(ISBLANK(IF(FTYPE=$Z$38,_EquipmentData!E15,IF(FTYPE=$Z$40,_EquipmentData!E30,IF(FTYPE=$Z$39,_EquipmentData!E59,IF(FTYPE=TYPE_HM,E109,""))))),"",IF(FTYPE=$Z$38,_EquipmentData!E15,IF(FTYPE=$Z$40,_EquipmentData!E30,IF(FTYPE=$Z$39,_EquipmentData!E59,IF(FTYPE=TYPE_HM,E109,"")))))</f>
        <v/>
      </c>
      <c r="F80" s="140" t="str">
        <f>IF(ISBLANK(IF(FTYPE=$Z$38,_EquipmentData!F15,IF(FTYPE=$Z$40,_EquipmentData!F30,IF(FTYPE=$Z$39,_EquipmentData!F59,IF(FTYPE=TYPE_HM,F109,""))))),"",IF(FTYPE=$Z$38,_EquipmentData!F15,IF(FTYPE=$Z$40,_EquipmentData!F30,IF(FTYPE=$Z$39,_EquipmentData!F59,IF(FTYPE=TYPE_HM,F109,"")))))</f>
        <v/>
      </c>
      <c r="G80" s="140" t="str">
        <f>IF(ISBLANK(IF(FTYPE=$Z$38,_EquipmentData!G15,IF(FTYPE=$Z$40,_EquipmentData!G30,IF(FTYPE=$Z$39,_EquipmentData!G59,IF(FTYPE=TYPE_HM,G109,""))))),"",IF(FTYPE=$Z$38,_EquipmentData!G15,IF(FTYPE=$Z$40,_EquipmentData!G30,IF(FTYPE=$Z$39,_EquipmentData!G59,IF(FTYPE=TYPE_HM,G109,"")))))</f>
        <v/>
      </c>
      <c r="H80" s="140" t="str">
        <f>IF(ISBLANK(IF(FTYPE=$Z$38,_EquipmentData!H15,IF(FTYPE=$Z$40,_EquipmentData!H30,IF(FTYPE=$Z$39,_EquipmentData!H59,IF(FTYPE=TYPE_HM,H109,""))))),"",IF(FTYPE=$Z$38,_EquipmentData!H15,IF(FTYPE=$Z$40,_EquipmentData!H30,IF(FTYPE=$Z$39,_EquipmentData!H59,IF(FTYPE=TYPE_HM,H109,"")))))</f>
        <v/>
      </c>
    </row>
    <row r="81" spans="1:35" ht="13.8" thickBot="1" x14ac:dyDescent="0.3">
      <c r="A81"/>
      <c r="B81" s="140" t="str">
        <f>IF(ISBLANK(IF(FTYPE=$Z$38,_EquipmentData!B16,IF(FTYPE=$Z$40,_EquipmentData!B31,IF(FTYPE=$Z$39,_EquipmentData!B60,IF(FTYPE=TYPE_HM,B110,""))))),"",IF(FTYPE=$Z$38,_EquipmentData!B16,IF(FTYPE=$Z$40,_EquipmentData!B31,IF(FTYPE=$Z$39,_EquipmentData!B60,IF(FTYPE=TYPE_HM,B110,"")))))</f>
        <v/>
      </c>
      <c r="C81" s="140" t="str">
        <f>IF(ISBLANK(IF(FTYPE=$Z$38,_EquipmentData!C16,IF(FTYPE=$Z$40,_EquipmentData!C31,IF(FTYPE=$Z$39,_EquipmentData!C60,IF(FTYPE=TYPE_HM,C110,""))))),"",IF(FTYPE=$Z$38,_EquipmentData!C16,IF(FTYPE=$Z$40,_EquipmentData!C31,IF(FTYPE=$Z$39,_EquipmentData!C60,IF(FTYPE=TYPE_HM,C110,"")))))</f>
        <v/>
      </c>
      <c r="D81" s="140" t="str">
        <f>IF(ISBLANK(IF(FTYPE=$Z$38,_EquipmentData!D16,IF(FTYPE=$Z$40,_EquipmentData!D31,IF(FTYPE=$Z$39,_EquipmentData!D60,IF(FTYPE=TYPE_HM,D110,""))))),"",IF(FTYPE=$Z$38,_EquipmentData!D16,IF(FTYPE=$Z$40,_EquipmentData!D31,IF(FTYPE=$Z$39,_EquipmentData!D60,IF(FTYPE=TYPE_HM,D110,"")))))</f>
        <v/>
      </c>
      <c r="E81" s="140" t="str">
        <f>IF(ISBLANK(IF(FTYPE=$Z$38,_EquipmentData!E16,IF(FTYPE=$Z$40,_EquipmentData!E31,IF(FTYPE=$Z$39,_EquipmentData!E60,IF(FTYPE=TYPE_HM,E110,""))))),"",IF(FTYPE=$Z$38,_EquipmentData!E16,IF(FTYPE=$Z$40,_EquipmentData!E31,IF(FTYPE=$Z$39,_EquipmentData!E60,IF(FTYPE=TYPE_HM,E110,"")))))</f>
        <v/>
      </c>
      <c r="F81" s="140" t="str">
        <f>IF(ISBLANK(IF(FTYPE=$Z$38,_EquipmentData!F16,IF(FTYPE=$Z$40,_EquipmentData!F31,IF(FTYPE=$Z$39,_EquipmentData!F60,IF(FTYPE=TYPE_HM,F110,""))))),"",IF(FTYPE=$Z$38,_EquipmentData!F16,IF(FTYPE=$Z$40,_EquipmentData!F31,IF(FTYPE=$Z$39,_EquipmentData!F60,IF(FTYPE=TYPE_HM,F110,"")))))</f>
        <v/>
      </c>
      <c r="G81" s="140" t="str">
        <f>IF(ISBLANK(IF(FTYPE=$Z$38,_EquipmentData!G16,IF(FTYPE=$Z$40,_EquipmentData!G31,IF(FTYPE=$Z$39,_EquipmentData!G60,IF(FTYPE=TYPE_HM,G110,""))))),"",IF(FTYPE=$Z$38,_EquipmentData!G16,IF(FTYPE=$Z$40,_EquipmentData!G31,IF(FTYPE=$Z$39,_EquipmentData!G60,IF(FTYPE=TYPE_HM,G110,"")))))</f>
        <v/>
      </c>
      <c r="H81" s="140" t="str">
        <f>IF(ISBLANK(IF(FTYPE=$Z$38,_EquipmentData!H16,IF(FTYPE=$Z$40,_EquipmentData!H31,IF(FTYPE=$Z$39,_EquipmentData!H60,IF(FTYPE=TYPE_HM,H110,""))))),"",IF(FTYPE=$Z$38,_EquipmentData!H16,IF(FTYPE=$Z$40,_EquipmentData!H31,IF(FTYPE=$Z$39,_EquipmentData!H60,IF(FTYPE=TYPE_HM,H110,"")))))</f>
        <v/>
      </c>
      <c r="K81" s="173"/>
      <c r="L81" s="173"/>
      <c r="M81" s="173"/>
      <c r="N81" s="173"/>
      <c r="O81" s="173"/>
      <c r="P81" s="173"/>
      <c r="Q81" s="173"/>
      <c r="R81" s="173"/>
      <c r="S81" s="173"/>
      <c r="T81" s="173"/>
      <c r="U81" s="173"/>
      <c r="Y81"/>
      <c r="AB81"/>
      <c r="AF81"/>
      <c r="AI81"/>
    </row>
    <row r="82" spans="1:35" ht="13.8" thickBot="1" x14ac:dyDescent="0.3">
      <c r="A82"/>
      <c r="B82" s="140" t="str">
        <f>IF(ISBLANK(IF(FTYPE=$Z$38,_EquipmentData!B17,IF(FTYPE=$Z$40,_EquipmentData!B32,IF(FTYPE=$Z$39,_EquipmentData!B61,IF(FTYPE=TYPE_HM,B111,""))))),"",IF(FTYPE=$Z$38,_EquipmentData!B17,IF(FTYPE=$Z$40,_EquipmentData!B32,IF(FTYPE=$Z$39,_EquipmentData!B61,IF(FTYPE=TYPE_HM,B111,"")))))</f>
        <v/>
      </c>
      <c r="C82" s="140" t="str">
        <f>IF(ISBLANK(IF(FTYPE=$Z$38,_EquipmentData!C17,IF(FTYPE=$Z$40,_EquipmentData!C32,IF(FTYPE=$Z$39,_EquipmentData!C61,IF(FTYPE=TYPE_HM,C111,""))))),"",IF(FTYPE=$Z$38,_EquipmentData!C17,IF(FTYPE=$Z$40,_EquipmentData!C32,IF(FTYPE=$Z$39,_EquipmentData!C61,IF(FTYPE=TYPE_HM,C111,"")))))</f>
        <v/>
      </c>
      <c r="D82" s="140" t="str">
        <f>IF(ISBLANK(IF(FTYPE=$Z$38,_EquipmentData!D17,IF(FTYPE=$Z$40,_EquipmentData!D32,IF(FTYPE=$Z$39,_EquipmentData!D61,IF(FTYPE=TYPE_HM,D111,""))))),"",IF(FTYPE=$Z$38,_EquipmentData!D17,IF(FTYPE=$Z$40,_EquipmentData!D32,IF(FTYPE=$Z$39,_EquipmentData!D61,IF(FTYPE=TYPE_HM,D111,"")))))</f>
        <v/>
      </c>
      <c r="E82" s="140" t="str">
        <f>IF(ISBLANK(IF(FTYPE=$Z$38,_EquipmentData!E17,IF(FTYPE=$Z$40,_EquipmentData!E32,IF(FTYPE=$Z$39,_EquipmentData!E61,IF(FTYPE=TYPE_HM,E111,""))))),"",IF(FTYPE=$Z$38,_EquipmentData!E17,IF(FTYPE=$Z$40,_EquipmentData!E32,IF(FTYPE=$Z$39,_EquipmentData!E61,IF(FTYPE=TYPE_HM,E111,"")))))</f>
        <v/>
      </c>
      <c r="F82" s="140" t="str">
        <f>IF(ISBLANK(IF(FTYPE=$Z$38,_EquipmentData!F17,IF(FTYPE=$Z$40,_EquipmentData!F32,IF(FTYPE=$Z$39,_EquipmentData!F61,IF(FTYPE=TYPE_HM,F111,""))))),"",IF(FTYPE=$Z$38,_EquipmentData!F17,IF(FTYPE=$Z$40,_EquipmentData!F32,IF(FTYPE=$Z$39,_EquipmentData!F61,IF(FTYPE=TYPE_HM,F111,"")))))</f>
        <v/>
      </c>
      <c r="G82" s="140" t="str">
        <f>IF(ISBLANK(IF(FTYPE=$Z$38,_EquipmentData!G17,IF(FTYPE=$Z$40,_EquipmentData!G32,IF(FTYPE=$Z$39,_EquipmentData!G61,IF(FTYPE=TYPE_HM,G111,""))))),"",IF(FTYPE=$Z$38,_EquipmentData!G17,IF(FTYPE=$Z$40,_EquipmentData!G32,IF(FTYPE=$Z$39,_EquipmentData!G61,IF(FTYPE=TYPE_HM,G111,"")))))</f>
        <v/>
      </c>
      <c r="H82" s="140" t="str">
        <f>IF(ISBLANK(IF(FTYPE=$Z$38,_EquipmentData!H17,IF(FTYPE=$Z$40,_EquipmentData!H32,IF(FTYPE=$Z$39,_EquipmentData!H61,IF(FTYPE=TYPE_HM,H111,""))))),"",IF(FTYPE=$Z$38,_EquipmentData!H17,IF(FTYPE=$Z$40,_EquipmentData!H32,IF(FTYPE=$Z$39,_EquipmentData!H61,IF(FTYPE=TYPE_HM,H111,"")))))</f>
        <v/>
      </c>
      <c r="U82" s="173"/>
      <c r="Y82"/>
      <c r="AB82"/>
      <c r="AF82"/>
      <c r="AI82"/>
    </row>
    <row r="83" spans="1:35" ht="13.8" thickBot="1" x14ac:dyDescent="0.3">
      <c r="A83"/>
      <c r="B83" s="140" t="str">
        <f>IF(ISBLANK(IF(FTYPE=$Z$38,_EquipmentData!B18,IF(FTYPE=$Z$40,_EquipmentData!B33,IF(FTYPE=$Z$39,_EquipmentData!B62,IF(FTYPE=TYPE_HM,B112,""))))),"",IF(FTYPE=$Z$38,_EquipmentData!B18,IF(FTYPE=$Z$40,_EquipmentData!B33,IF(FTYPE=$Z$39,_EquipmentData!B62,IF(FTYPE=TYPE_HM,B112,"")))))</f>
        <v/>
      </c>
      <c r="C83" s="140" t="str">
        <f>IF(ISBLANK(IF(FTYPE=$Z$38,_EquipmentData!C18,IF(FTYPE=$Z$40,_EquipmentData!C33,IF(FTYPE=$Z$39,_EquipmentData!C62,IF(FTYPE=TYPE_HM,C112,""))))),"",IF(FTYPE=$Z$38,_EquipmentData!C18,IF(FTYPE=$Z$40,_EquipmentData!C33,IF(FTYPE=$Z$39,_EquipmentData!C62,IF(FTYPE=TYPE_HM,C112,"")))))</f>
        <v/>
      </c>
      <c r="D83" s="140" t="str">
        <f>IF(ISBLANK(IF(FTYPE=$Z$38,_EquipmentData!D18,IF(FTYPE=$Z$40,_EquipmentData!D33,IF(FTYPE=$Z$39,_EquipmentData!D62,IF(FTYPE=TYPE_HM,D112,""))))),"",IF(FTYPE=$Z$38,_EquipmentData!D18,IF(FTYPE=$Z$40,_EquipmentData!D33,IF(FTYPE=$Z$39,_EquipmentData!D62,IF(FTYPE=TYPE_HM,D112,"")))))</f>
        <v/>
      </c>
      <c r="E83" s="140" t="str">
        <f>IF(ISBLANK(IF(FTYPE=$Z$38,_EquipmentData!E18,IF(FTYPE=$Z$40,_EquipmentData!E33,IF(FTYPE=$Z$39,_EquipmentData!E62,IF(FTYPE=TYPE_HM,E112,""))))),"",IF(FTYPE=$Z$38,_EquipmentData!E18,IF(FTYPE=$Z$40,_EquipmentData!E33,IF(FTYPE=$Z$39,_EquipmentData!E62,IF(FTYPE=TYPE_HM,E112,"")))))</f>
        <v/>
      </c>
      <c r="F83" s="140" t="str">
        <f>IF(ISBLANK(IF(FTYPE=$Z$38,_EquipmentData!F18,IF(FTYPE=$Z$40,_EquipmentData!F33,IF(FTYPE=$Z$39,_EquipmentData!F62,IF(FTYPE=TYPE_HM,F112,""))))),"",IF(FTYPE=$Z$38,_EquipmentData!F18,IF(FTYPE=$Z$40,_EquipmentData!F33,IF(FTYPE=$Z$39,_EquipmentData!F62,IF(FTYPE=TYPE_HM,F112,"")))))</f>
        <v/>
      </c>
      <c r="G83" s="140" t="str">
        <f>IF(ISBLANK(IF(FTYPE=$Z$38,_EquipmentData!G18,IF(FTYPE=$Z$40,_EquipmentData!G33,IF(FTYPE=$Z$39,_EquipmentData!G62,IF(FTYPE=TYPE_HM,G112,""))))),"",IF(FTYPE=$Z$38,_EquipmentData!G18,IF(FTYPE=$Z$40,_EquipmentData!G33,IF(FTYPE=$Z$39,_EquipmentData!G62,IF(FTYPE=TYPE_HM,G112,"")))))</f>
        <v/>
      </c>
      <c r="H83" s="140" t="str">
        <f>IF(ISBLANK(IF(FTYPE=$Z$38,_EquipmentData!H18,IF(FTYPE=$Z$40,_EquipmentData!H33,IF(FTYPE=$Z$39,_EquipmentData!H62,IF(FTYPE=TYPE_HM,H112,""))))),"",IF(FTYPE=$Z$38,_EquipmentData!H18,IF(FTYPE=$Z$40,_EquipmentData!H33,IF(FTYPE=$Z$39,_EquipmentData!H62,IF(FTYPE=TYPE_HM,H112,"")))))</f>
        <v/>
      </c>
      <c r="L83" s="164"/>
      <c r="U83" s="173"/>
      <c r="Y83"/>
      <c r="AB83"/>
      <c r="AF83"/>
      <c r="AI83"/>
    </row>
    <row r="84" spans="1:35" ht="13.8" thickBot="1" x14ac:dyDescent="0.3">
      <c r="A84"/>
      <c r="B84" s="140" t="str">
        <f>IF(ISBLANK(IF(FTYPE=$Z$38,_EquipmentData!B19,IF(FTYPE=$Z$40,_EquipmentData!B34,IF(FTYPE=$Z$39,_EquipmentData!B63,IF(FTYPE=TYPE_HM,B113,""))))),"",IF(FTYPE=$Z$38,_EquipmentData!B19,IF(FTYPE=$Z$40,_EquipmentData!B34,IF(FTYPE=$Z$39,_EquipmentData!B63,IF(FTYPE=TYPE_HM,B113,"")))))</f>
        <v/>
      </c>
      <c r="C84" s="140" t="str">
        <f>IF(ISBLANK(IF(FTYPE=$Z$38,_EquipmentData!C19,IF(FTYPE=$Z$40,_EquipmentData!C34,IF(FTYPE=$Z$39,_EquipmentData!C63,IF(FTYPE=TYPE_HM,C113,""))))),"",IF(FTYPE=$Z$38,_EquipmentData!C19,IF(FTYPE=$Z$40,_EquipmentData!C34,IF(FTYPE=$Z$39,_EquipmentData!C63,IF(FTYPE=TYPE_HM,C113,"")))))</f>
        <v/>
      </c>
      <c r="D84" s="140" t="str">
        <f>IF(ISBLANK(IF(FTYPE=$Z$38,_EquipmentData!D19,IF(FTYPE=$Z$40,_EquipmentData!D34,IF(FTYPE=$Z$39,_EquipmentData!D63,IF(FTYPE=TYPE_HM,D113,""))))),"",IF(FTYPE=$Z$38,_EquipmentData!D19,IF(FTYPE=$Z$40,_EquipmentData!D34,IF(FTYPE=$Z$39,_EquipmentData!D63,IF(FTYPE=TYPE_HM,D113,"")))))</f>
        <v/>
      </c>
      <c r="E84" s="140" t="str">
        <f>IF(ISBLANK(IF(FTYPE=$Z$38,_EquipmentData!E19,IF(FTYPE=$Z$40,_EquipmentData!E34,IF(FTYPE=$Z$39,_EquipmentData!E63,IF(FTYPE=TYPE_HM,E113,""))))),"",IF(FTYPE=$Z$38,_EquipmentData!E19,IF(FTYPE=$Z$40,_EquipmentData!E34,IF(FTYPE=$Z$39,_EquipmentData!E63,IF(FTYPE=TYPE_HM,E113,"")))))</f>
        <v/>
      </c>
      <c r="F84" s="140" t="str">
        <f>IF(ISBLANK(IF(FTYPE=$Z$38,_EquipmentData!F19,IF(FTYPE=$Z$40,_EquipmentData!F34,IF(FTYPE=$Z$39,_EquipmentData!F63,IF(FTYPE=TYPE_HM,F113,""))))),"",IF(FTYPE=$Z$38,_EquipmentData!F19,IF(FTYPE=$Z$40,_EquipmentData!F34,IF(FTYPE=$Z$39,_EquipmentData!F63,IF(FTYPE=TYPE_HM,F113,"")))))</f>
        <v/>
      </c>
      <c r="G84" s="140" t="str">
        <f>IF(ISBLANK(IF(FTYPE=$Z$38,_EquipmentData!G19,IF(FTYPE=$Z$40,_EquipmentData!G34,IF(FTYPE=$Z$39,_EquipmentData!G63,IF(FTYPE=TYPE_HM,G113,""))))),"",IF(FTYPE=$Z$38,_EquipmentData!G19,IF(FTYPE=$Z$40,_EquipmentData!G34,IF(FTYPE=$Z$39,_EquipmentData!G63,IF(FTYPE=TYPE_HM,G113,"")))))</f>
        <v/>
      </c>
      <c r="H84" s="140" t="str">
        <f>IF(ISBLANK(IF(FTYPE=$Z$38,_EquipmentData!H19,IF(FTYPE=$Z$40,_EquipmentData!H34,IF(FTYPE=$Z$39,_EquipmentData!H63,IF(FTYPE=TYPE_HM,H113,""))))),"",IF(FTYPE=$Z$38,_EquipmentData!H19,IF(FTYPE=$Z$40,_EquipmentData!H34,IF(FTYPE=$Z$39,_EquipmentData!H63,IF(FTYPE=TYPE_HM,H113,"")))))</f>
        <v/>
      </c>
      <c r="L84" s="174" t="s">
        <v>448</v>
      </c>
      <c r="U84" s="173"/>
      <c r="Y84"/>
      <c r="AB84"/>
      <c r="AF84"/>
      <c r="AI84"/>
    </row>
    <row r="85" spans="1:35" ht="13.8" thickBot="1" x14ac:dyDescent="0.3">
      <c r="A85"/>
      <c r="B85" s="140" t="str">
        <f>IF(ISBLANK(IF(FTYPE=$Z$38,_EquipmentData!B20,IF(FTYPE=$Z$40,_EquipmentData!B35,IF(FTYPE=$Z$39,_EquipmentData!B64,"")))),"",IF(FTYPE=$Z$38,_EquipmentData!B20,IF(FTYPE=$Z$40,_EquipmentData!B35,IF(FTYPE=$Z$39,_EquipmentData!B64,""))))</f>
        <v/>
      </c>
      <c r="C85" s="140" t="str">
        <f>IF(ISBLANK(IF(FTYPE=$Z$38,_EquipmentData!C20,IF(FTYPE=$Z$40,_EquipmentData!C35,IF(FTYPE=$Z$39,_EquipmentData!C64,"")))),"",IF(FTYPE=$Z$38,_EquipmentData!C20,IF(FTYPE=$Z$40,_EquipmentData!C35,IF(FTYPE=$Z$39,_EquipmentData!C64,""))))</f>
        <v/>
      </c>
      <c r="D85" s="140" t="str">
        <f>IF(ISBLANK(IF(FTYPE=$Z$38,_EquipmentData!D20,IF(FTYPE=$Z$40,_EquipmentData!D35,IF(FTYPE=$Z$39,_EquipmentData!D64,"")))),"",IF(FTYPE=$Z$38,_EquipmentData!D20,IF(FTYPE=$Z$40,_EquipmentData!D35,IF(FTYPE=$Z$39,_EquipmentData!D64,""))))</f>
        <v/>
      </c>
      <c r="E85" s="140" t="str">
        <f>IF(ISBLANK(IF(FTYPE=$Z$38,_EquipmentData!E20,IF(FTYPE=$Z$40,_EquipmentData!E35,IF(FTYPE=$Z$39,_EquipmentData!E64,"")))),"",IF(FTYPE=$Z$38,_EquipmentData!E20,IF(FTYPE=$Z$40,_EquipmentData!E35,IF(FTYPE=$Z$39,_EquipmentData!E64,""))))</f>
        <v/>
      </c>
      <c r="F85" s="140" t="str">
        <f>IF(ISBLANK(IF(FTYPE=$Z$38,_EquipmentData!F20,IF(FTYPE=$Z$40,_EquipmentData!F35,IF(FTYPE=$Z$39,_EquipmentData!F64,"")))),"",IF(FTYPE=$Z$38,_EquipmentData!F20,IF(FTYPE=$Z$40,_EquipmentData!F35,IF(FTYPE=$Z$39,_EquipmentData!F64,""))))</f>
        <v/>
      </c>
      <c r="G85" s="140" t="str">
        <f>IF(ISBLANK(IF(FTYPE=$Z$38,_EquipmentData!G20,IF(FTYPE=$Z$40,_EquipmentData!G35,IF(FTYPE=$Z$39,_EquipmentData!G64,"")))),"",IF(FTYPE=$Z$38,_EquipmentData!G20,IF(FTYPE=$Z$40,_EquipmentData!G35,IF(FTYPE=$Z$39,_EquipmentData!G64,""))))</f>
        <v/>
      </c>
      <c r="H85" s="140" t="str">
        <f>IF(ISBLANK(IF(FTYPE=$Z$38,_EquipmentData!H20,IF(FTYPE=$Z$40,_EquipmentData!H35,IF(FTYPE=$Z$39,_EquipmentData!H64,"")))),"",IF(FTYPE=$Z$38,_EquipmentData!H20,IF(FTYPE=$Z$40,_EquipmentData!H35,IF(FTYPE=$Z$39,_EquipmentData!H64,""))))</f>
        <v/>
      </c>
      <c r="U85" s="173"/>
      <c r="Y85"/>
      <c r="AB85"/>
      <c r="AF85"/>
      <c r="AI85"/>
    </row>
    <row r="86" spans="1:35" ht="29.4" customHeight="1" thickBot="1" x14ac:dyDescent="0.3">
      <c r="L86" s="75" t="s">
        <v>46</v>
      </c>
      <c r="M86" s="89" t="s">
        <v>47</v>
      </c>
      <c r="N86" s="89" t="s">
        <v>48</v>
      </c>
      <c r="O86" s="78"/>
      <c r="P86" s="78"/>
      <c r="Q86" s="78"/>
      <c r="R86" s="78" t="s">
        <v>37</v>
      </c>
    </row>
    <row r="87" spans="1:35" ht="14.4" x14ac:dyDescent="0.3">
      <c r="L87" s="93" t="s">
        <v>243</v>
      </c>
      <c r="M87" s="91">
        <v>9000</v>
      </c>
      <c r="N87" s="94">
        <v>300</v>
      </c>
      <c r="O87" s="113"/>
      <c r="P87" s="119"/>
      <c r="Q87" s="116"/>
      <c r="R87" s="95" t="s">
        <v>143</v>
      </c>
    </row>
    <row r="88" spans="1:35" x14ac:dyDescent="0.25">
      <c r="L88" s="93" t="str">
        <f>L101</f>
        <v>COND-OCD-12</v>
      </c>
      <c r="M88" s="93">
        <f t="shared" ref="M88:R88" si="6">M101</f>
        <v>12000</v>
      </c>
      <c r="N88" s="93">
        <f t="shared" si="6"/>
        <v>400</v>
      </c>
      <c r="O88" s="93">
        <f t="shared" si="6"/>
        <v>0</v>
      </c>
      <c r="P88" s="93">
        <f t="shared" si="6"/>
        <v>0</v>
      </c>
      <c r="Q88" s="93">
        <f t="shared" si="6"/>
        <v>0</v>
      </c>
      <c r="R88" s="93" t="str">
        <f t="shared" si="6"/>
        <v>Outdoor condensing unit 1 Ton 22 SEER, 25 to 100% modulation. Includes Dettson Interface K03081</v>
      </c>
    </row>
    <row r="89" spans="1:35" x14ac:dyDescent="0.25">
      <c r="L89" s="93" t="str">
        <f t="shared" ref="L89:R89" si="7">L102</f>
        <v>COND-OCD-18</v>
      </c>
      <c r="M89" s="93">
        <f t="shared" si="7"/>
        <v>18000</v>
      </c>
      <c r="N89" s="93">
        <f t="shared" si="7"/>
        <v>600</v>
      </c>
      <c r="O89" s="93">
        <f t="shared" si="7"/>
        <v>0</v>
      </c>
      <c r="P89" s="93">
        <f t="shared" si="7"/>
        <v>0</v>
      </c>
      <c r="Q89" s="93">
        <f t="shared" si="7"/>
        <v>0</v>
      </c>
      <c r="R89" s="93" t="str">
        <f t="shared" si="7"/>
        <v>Outdoor condensing unit 1.5 Ton 20 SEER, 25 to 100% modulation. Includes Dettson Interface K03081</v>
      </c>
    </row>
    <row r="90" spans="1:35" x14ac:dyDescent="0.25">
      <c r="L90" s="93" t="str">
        <f t="shared" ref="L90:R90" si="8">L103</f>
        <v>COND-OCD-24</v>
      </c>
      <c r="M90" s="93">
        <f t="shared" si="8"/>
        <v>24000</v>
      </c>
      <c r="N90" s="93">
        <f t="shared" si="8"/>
        <v>800</v>
      </c>
      <c r="O90" s="93">
        <f t="shared" si="8"/>
        <v>0</v>
      </c>
      <c r="P90" s="93">
        <f t="shared" si="8"/>
        <v>0</v>
      </c>
      <c r="Q90" s="93">
        <f t="shared" si="8"/>
        <v>0</v>
      </c>
      <c r="R90" s="93" t="str">
        <f t="shared" si="8"/>
        <v>Outdoor condensing unit 2 Ton 20 SEER, 25 to 100% modulation. Includes Dettson Interface K03081</v>
      </c>
    </row>
    <row r="91" spans="1:35" ht="14.4" x14ac:dyDescent="0.3">
      <c r="L91" s="93" t="s">
        <v>244</v>
      </c>
      <c r="M91" s="91">
        <v>30000</v>
      </c>
      <c r="N91" s="94">
        <v>1000</v>
      </c>
      <c r="O91" s="114"/>
      <c r="P91" s="120"/>
      <c r="Q91" s="117"/>
      <c r="R91" s="114" t="s">
        <v>141</v>
      </c>
    </row>
    <row r="92" spans="1:35" ht="15" thickBot="1" x14ac:dyDescent="0.35">
      <c r="L92" s="96" t="s">
        <v>245</v>
      </c>
      <c r="M92" s="97">
        <v>36000</v>
      </c>
      <c r="N92" s="98">
        <v>1200</v>
      </c>
      <c r="O92" s="115"/>
      <c r="P92" s="121"/>
      <c r="Q92" s="118"/>
      <c r="R92" s="87" t="s">
        <v>142</v>
      </c>
    </row>
    <row r="95" spans="1:35" x14ac:dyDescent="0.25">
      <c r="A95" s="182"/>
      <c r="B95" s="173"/>
      <c r="C95" s="173"/>
      <c r="D95" s="173"/>
      <c r="E95" s="173"/>
      <c r="F95" s="173"/>
      <c r="G95" s="173"/>
      <c r="H95" s="173"/>
      <c r="I95" s="173"/>
      <c r="K95" s="173"/>
      <c r="L95" s="173"/>
      <c r="M95" s="173"/>
      <c r="N95" s="173"/>
      <c r="O95" s="173"/>
      <c r="P95" s="173"/>
      <c r="Q95" s="173"/>
      <c r="R95" s="173"/>
      <c r="S95" s="173"/>
      <c r="T95" s="173"/>
      <c r="U95" s="173"/>
    </row>
    <row r="97" spans="1:20" x14ac:dyDescent="0.25">
      <c r="L97" s="174" t="s">
        <v>454</v>
      </c>
    </row>
    <row r="98" spans="1:20" ht="13.8" thickBot="1" x14ac:dyDescent="0.3"/>
    <row r="99" spans="1:20" ht="28.2" customHeight="1" thickBot="1" x14ac:dyDescent="0.3">
      <c r="L99" s="75" t="s">
        <v>46</v>
      </c>
      <c r="M99" s="89" t="s">
        <v>47</v>
      </c>
      <c r="N99" s="89" t="s">
        <v>48</v>
      </c>
      <c r="O99" s="78"/>
      <c r="P99" s="78"/>
      <c r="Q99" s="78"/>
      <c r="R99" s="78" t="s">
        <v>37</v>
      </c>
    </row>
    <row r="100" spans="1:20" ht="14.4" x14ac:dyDescent="0.3">
      <c r="A100" s="586" t="s">
        <v>369</v>
      </c>
      <c r="F100" s="252" t="s">
        <v>377</v>
      </c>
      <c r="G100" s="253">
        <v>1600</v>
      </c>
      <c r="L100" s="93" t="s">
        <v>455</v>
      </c>
      <c r="M100" s="91">
        <v>9000</v>
      </c>
      <c r="N100" s="94">
        <v>300</v>
      </c>
      <c r="O100" s="113"/>
      <c r="P100" s="119"/>
      <c r="Q100" s="116"/>
      <c r="R100" s="95" t="s">
        <v>467</v>
      </c>
    </row>
    <row r="101" spans="1:20" ht="14.4" x14ac:dyDescent="0.3">
      <c r="A101" s="585"/>
      <c r="B101" s="164" t="s">
        <v>365</v>
      </c>
      <c r="C101">
        <v>50000</v>
      </c>
      <c r="D101">
        <v>1200</v>
      </c>
      <c r="E101">
        <v>1200</v>
      </c>
      <c r="H101" s="164" t="s">
        <v>367</v>
      </c>
      <c r="L101" s="93" t="s">
        <v>393</v>
      </c>
      <c r="M101" s="91">
        <v>12000</v>
      </c>
      <c r="N101" s="94">
        <v>400</v>
      </c>
      <c r="O101" s="114"/>
      <c r="P101" s="102"/>
      <c r="Q101" s="117"/>
      <c r="R101" s="85" t="s">
        <v>468</v>
      </c>
    </row>
    <row r="102" spans="1:20" ht="14.4" x14ac:dyDescent="0.3">
      <c r="A102" s="585"/>
      <c r="L102" s="93" t="s">
        <v>399</v>
      </c>
      <c r="M102" s="91">
        <v>18000</v>
      </c>
      <c r="N102" s="94">
        <v>600</v>
      </c>
      <c r="O102" s="114"/>
      <c r="P102" s="102"/>
      <c r="Q102" s="117"/>
      <c r="R102" s="85" t="s">
        <v>469</v>
      </c>
    </row>
    <row r="103" spans="1:20" ht="14.4" x14ac:dyDescent="0.3">
      <c r="A103" s="585"/>
      <c r="L103" s="93" t="s">
        <v>396</v>
      </c>
      <c r="M103" s="91">
        <v>24000</v>
      </c>
      <c r="N103" s="94">
        <v>800</v>
      </c>
      <c r="O103" s="114"/>
      <c r="P103" s="120"/>
      <c r="Q103" s="117"/>
      <c r="R103" s="85" t="s">
        <v>470</v>
      </c>
    </row>
    <row r="104" spans="1:20" ht="14.4" x14ac:dyDescent="0.3">
      <c r="A104" s="585"/>
      <c r="L104" s="93" t="s">
        <v>456</v>
      </c>
      <c r="M104" s="91">
        <v>30000</v>
      </c>
      <c r="N104" s="94">
        <v>1000</v>
      </c>
      <c r="O104" s="114"/>
      <c r="P104" s="120"/>
      <c r="Q104" s="117"/>
      <c r="R104" s="114" t="s">
        <v>471</v>
      </c>
    </row>
    <row r="105" spans="1:20" ht="15" thickBot="1" x14ac:dyDescent="0.35">
      <c r="A105" s="182"/>
      <c r="B105" s="173"/>
      <c r="C105" s="173"/>
      <c r="D105" s="173"/>
      <c r="E105" s="173"/>
      <c r="F105" s="173"/>
      <c r="G105" s="173"/>
      <c r="H105" s="173"/>
      <c r="I105" s="173"/>
      <c r="L105" s="96" t="s">
        <v>457</v>
      </c>
      <c r="M105" s="97">
        <v>36000</v>
      </c>
      <c r="N105" s="98">
        <v>1200</v>
      </c>
      <c r="O105" s="115"/>
      <c r="P105" s="121"/>
      <c r="Q105" s="118"/>
      <c r="R105" s="87" t="s">
        <v>472</v>
      </c>
    </row>
    <row r="107" spans="1:20" x14ac:dyDescent="0.25">
      <c r="A107" s="586" t="s">
        <v>370</v>
      </c>
      <c r="B107" s="164" t="s">
        <v>366</v>
      </c>
      <c r="C107">
        <v>50000</v>
      </c>
      <c r="D107">
        <v>1200</v>
      </c>
      <c r="E107">
        <v>1200</v>
      </c>
      <c r="H107" s="164" t="s">
        <v>368</v>
      </c>
    </row>
    <row r="108" spans="1:20" x14ac:dyDescent="0.25">
      <c r="A108" s="585"/>
      <c r="K108" s="173"/>
      <c r="L108" s="173"/>
      <c r="M108" s="173"/>
      <c r="N108" s="173"/>
      <c r="O108" s="173"/>
      <c r="P108" s="173"/>
      <c r="Q108" s="173"/>
      <c r="R108" s="173"/>
      <c r="S108" s="173"/>
      <c r="T108" s="173"/>
    </row>
    <row r="109" spans="1:20" x14ac:dyDescent="0.25">
      <c r="A109" s="585"/>
    </row>
    <row r="110" spans="1:20" x14ac:dyDescent="0.25">
      <c r="A110" s="585"/>
    </row>
    <row r="111" spans="1:20" x14ac:dyDescent="0.25">
      <c r="A111" s="585"/>
      <c r="L111" s="174" t="s">
        <v>458</v>
      </c>
    </row>
    <row r="112" spans="1:20" ht="13.8" thickBot="1" x14ac:dyDescent="0.3">
      <c r="A112" s="182"/>
      <c r="B112" s="173"/>
      <c r="C112" s="173"/>
      <c r="D112" s="173"/>
      <c r="E112" s="173"/>
      <c r="F112" s="173"/>
      <c r="G112" s="173"/>
      <c r="H112" s="173"/>
      <c r="I112" s="173"/>
    </row>
    <row r="113" spans="11:21" ht="27" thickBot="1" x14ac:dyDescent="0.3">
      <c r="L113" s="75" t="s">
        <v>46</v>
      </c>
      <c r="M113" s="89" t="s">
        <v>47</v>
      </c>
      <c r="N113" s="89" t="s">
        <v>48</v>
      </c>
      <c r="O113" s="78"/>
      <c r="P113" s="78"/>
      <c r="Q113" s="78"/>
      <c r="R113" s="78" t="s">
        <v>37</v>
      </c>
    </row>
    <row r="114" spans="11:21" ht="14.4" x14ac:dyDescent="0.3">
      <c r="L114" s="93" t="s">
        <v>442</v>
      </c>
      <c r="M114" s="91">
        <v>9000</v>
      </c>
      <c r="N114" s="94">
        <v>300</v>
      </c>
      <c r="O114" s="113"/>
      <c r="P114" s="119"/>
      <c r="Q114" s="116"/>
      <c r="R114" s="95" t="s">
        <v>476</v>
      </c>
    </row>
    <row r="115" spans="11:21" ht="14.4" x14ac:dyDescent="0.3">
      <c r="L115" s="93" t="s">
        <v>460</v>
      </c>
      <c r="M115" s="91">
        <v>12000</v>
      </c>
      <c r="N115" s="94">
        <v>400</v>
      </c>
      <c r="O115" s="114"/>
      <c r="P115" s="102"/>
      <c r="Q115" s="117"/>
      <c r="R115" s="85" t="s">
        <v>477</v>
      </c>
    </row>
    <row r="116" spans="11:21" ht="14.4" x14ac:dyDescent="0.3">
      <c r="L116" s="93" t="s">
        <v>461</v>
      </c>
      <c r="M116" s="91">
        <v>18000</v>
      </c>
      <c r="N116" s="94">
        <v>600</v>
      </c>
      <c r="O116" s="114"/>
      <c r="P116" s="102"/>
      <c r="Q116" s="117"/>
      <c r="R116" s="85" t="s">
        <v>478</v>
      </c>
    </row>
    <row r="117" spans="11:21" ht="14.4" x14ac:dyDescent="0.3">
      <c r="L117" s="93" t="s">
        <v>462</v>
      </c>
      <c r="M117" s="91">
        <v>24000</v>
      </c>
      <c r="N117" s="94">
        <v>800</v>
      </c>
      <c r="O117" s="114"/>
      <c r="P117" s="120"/>
      <c r="Q117" s="117"/>
      <c r="R117" s="85" t="s">
        <v>479</v>
      </c>
    </row>
    <row r="118" spans="11:21" ht="14.4" x14ac:dyDescent="0.3">
      <c r="L118" s="93"/>
      <c r="M118" s="91">
        <v>24000</v>
      </c>
      <c r="N118" s="94"/>
      <c r="O118" s="114"/>
      <c r="P118" s="120"/>
      <c r="Q118" s="117"/>
      <c r="R118" s="114"/>
    </row>
    <row r="119" spans="11:21" ht="15" thickBot="1" x14ac:dyDescent="0.35">
      <c r="L119" s="96"/>
      <c r="M119" s="97"/>
      <c r="N119" s="98"/>
      <c r="O119" s="115"/>
      <c r="P119" s="121"/>
      <c r="Q119" s="118"/>
      <c r="R119" s="87"/>
    </row>
    <row r="121" spans="11:21" x14ac:dyDescent="0.25">
      <c r="K121" s="173"/>
      <c r="L121" s="173"/>
      <c r="M121" s="173"/>
      <c r="N121" s="173"/>
      <c r="O121" s="173"/>
      <c r="P121" s="173"/>
      <c r="Q121" s="173"/>
      <c r="R121" s="173"/>
      <c r="S121" s="173"/>
      <c r="T121" s="173"/>
      <c r="U121" s="173"/>
    </row>
    <row r="122" spans="11:21" x14ac:dyDescent="0.25">
      <c r="L122" s="174" t="s">
        <v>459</v>
      </c>
    </row>
    <row r="123" spans="11:21" ht="13.8" thickBot="1" x14ac:dyDescent="0.3"/>
    <row r="124" spans="11:21" ht="27" thickBot="1" x14ac:dyDescent="0.3">
      <c r="L124" s="75" t="s">
        <v>46</v>
      </c>
      <c r="M124" s="89" t="s">
        <v>47</v>
      </c>
      <c r="N124" s="89" t="s">
        <v>48</v>
      </c>
      <c r="O124" s="78"/>
      <c r="P124" s="78"/>
      <c r="Q124" s="78"/>
      <c r="R124" s="78" t="s">
        <v>37</v>
      </c>
    </row>
    <row r="125" spans="11:21" ht="14.4" x14ac:dyDescent="0.3">
      <c r="L125" s="93" t="s">
        <v>463</v>
      </c>
      <c r="M125" s="91">
        <v>9000</v>
      </c>
      <c r="N125" s="94">
        <v>300</v>
      </c>
      <c r="O125" s="113"/>
      <c r="P125" s="119"/>
      <c r="Q125" s="116"/>
      <c r="R125" s="95" t="s">
        <v>473</v>
      </c>
    </row>
    <row r="126" spans="11:21" ht="14.4" x14ac:dyDescent="0.3">
      <c r="L126" s="93" t="s">
        <v>464</v>
      </c>
      <c r="M126" s="91">
        <v>12000</v>
      </c>
      <c r="N126" s="94">
        <v>400</v>
      </c>
      <c r="O126" s="114"/>
      <c r="P126" s="102"/>
      <c r="Q126" s="117"/>
      <c r="R126" s="85" t="s">
        <v>474</v>
      </c>
    </row>
    <row r="127" spans="11:21" ht="14.4" x14ac:dyDescent="0.3">
      <c r="L127" s="93" t="s">
        <v>465</v>
      </c>
      <c r="M127" s="91">
        <v>18000</v>
      </c>
      <c r="N127" s="94">
        <v>600</v>
      </c>
      <c r="O127" s="114"/>
      <c r="P127" s="102"/>
      <c r="Q127" s="117"/>
      <c r="R127" s="85" t="s">
        <v>475</v>
      </c>
    </row>
    <row r="128" spans="11:21" ht="14.4" x14ac:dyDescent="0.3">
      <c r="L128" s="93" t="s">
        <v>466</v>
      </c>
      <c r="M128" s="91">
        <v>24000</v>
      </c>
      <c r="N128" s="94">
        <v>800</v>
      </c>
      <c r="O128" s="114"/>
      <c r="P128" s="120"/>
      <c r="Q128" s="117"/>
      <c r="R128" s="85" t="s">
        <v>140</v>
      </c>
    </row>
    <row r="129" spans="11:21" ht="14.4" x14ac:dyDescent="0.3">
      <c r="L129" s="93"/>
      <c r="M129" s="91">
        <v>24000</v>
      </c>
      <c r="N129" s="94"/>
      <c r="O129" s="114"/>
      <c r="P129" s="120"/>
      <c r="Q129" s="117"/>
      <c r="R129" s="114"/>
    </row>
    <row r="130" spans="11:21" ht="15" thickBot="1" x14ac:dyDescent="0.35">
      <c r="L130" s="96"/>
      <c r="M130" s="97"/>
      <c r="N130" s="98"/>
      <c r="O130" s="115"/>
      <c r="P130" s="121"/>
      <c r="Q130" s="118"/>
      <c r="R130" s="87"/>
    </row>
    <row r="132" spans="11:21" x14ac:dyDescent="0.25">
      <c r="K132" s="173"/>
      <c r="L132" s="173"/>
      <c r="M132" s="173"/>
      <c r="N132" s="173"/>
      <c r="O132" s="173"/>
      <c r="P132" s="173"/>
      <c r="Q132" s="173"/>
      <c r="R132" s="173"/>
      <c r="S132" s="173"/>
      <c r="T132" s="173"/>
      <c r="U132" s="173"/>
    </row>
  </sheetData>
  <mergeCells count="23">
    <mergeCell ref="A1:H1"/>
    <mergeCell ref="AG4:AH4"/>
    <mergeCell ref="W70:X70"/>
    <mergeCell ref="Z70:AA70"/>
    <mergeCell ref="AC70:AD70"/>
    <mergeCell ref="AG70:AH70"/>
    <mergeCell ref="L5:M5"/>
    <mergeCell ref="L20:M20"/>
    <mergeCell ref="B4:I4"/>
    <mergeCell ref="L4:S4"/>
    <mergeCell ref="W4:X4"/>
    <mergeCell ref="Z4:AA4"/>
    <mergeCell ref="A100:A104"/>
    <mergeCell ref="A107:A111"/>
    <mergeCell ref="L71:M71"/>
    <mergeCell ref="AC4:AD4"/>
    <mergeCell ref="AN13:AN14"/>
    <mergeCell ref="AM13:AM14"/>
    <mergeCell ref="AP4:AR4"/>
    <mergeCell ref="AM4:AN4"/>
    <mergeCell ref="AM20:AN20"/>
    <mergeCell ref="AJ4:AK4"/>
    <mergeCell ref="A64:A68"/>
  </mergeCells>
  <phoneticPr fontId="70" type="noConversion"/>
  <conditionalFormatting sqref="AG19:AG20">
    <cfRule type="expression" dxfId="2" priority="1">
      <formula>HASZONING=TRUE</formula>
    </cfRule>
    <cfRule type="expression" dxfId="1" priority="2">
      <formula>HASZONING=FALSE</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A1:XFC27"/>
  <sheetViews>
    <sheetView zoomScale="85" zoomScaleNormal="85" workbookViewId="0">
      <selection activeCell="D16" sqref="D16"/>
    </sheetView>
  </sheetViews>
  <sheetFormatPr baseColWidth="10" defaultColWidth="11.44140625" defaultRowHeight="14.4" x14ac:dyDescent="0.3"/>
  <cols>
    <col min="1" max="1" width="41.33203125" style="1" customWidth="1"/>
    <col min="2" max="2" width="20.6640625" style="1" bestFit="1" customWidth="1"/>
    <col min="3" max="4" width="15.88671875" style="1" bestFit="1" customWidth="1"/>
    <col min="5" max="5" width="19.6640625" style="1" bestFit="1" customWidth="1"/>
    <col min="6" max="6" width="15.88671875" style="1" bestFit="1" customWidth="1"/>
    <col min="7" max="7" width="86.109375" style="1" bestFit="1" customWidth="1"/>
    <col min="8" max="8" width="16.5546875" style="1" bestFit="1" customWidth="1"/>
    <col min="9" max="9" width="9" style="1" customWidth="1"/>
    <col min="10" max="10" width="19" style="1" customWidth="1"/>
    <col min="11" max="11" width="21" style="1" customWidth="1"/>
    <col min="12" max="12" width="12.5546875" style="1" customWidth="1"/>
    <col min="13" max="13" width="5" style="1" customWidth="1"/>
    <col min="14" max="14" width="12" style="1" customWidth="1"/>
    <col min="15" max="256" width="11.44140625" style="1"/>
    <col min="257" max="257" width="22.6640625" style="1" bestFit="1" customWidth="1"/>
    <col min="258" max="265" width="9" style="1" customWidth="1"/>
    <col min="266" max="512" width="11.44140625" style="1"/>
    <col min="513" max="513" width="22.6640625" style="1" bestFit="1" customWidth="1"/>
    <col min="514" max="521" width="9" style="1" customWidth="1"/>
    <col min="522" max="768" width="11.44140625" style="1"/>
    <col min="769" max="769" width="22.6640625" style="1" bestFit="1" customWidth="1"/>
    <col min="770" max="777" width="9" style="1" customWidth="1"/>
    <col min="778" max="1024" width="11.44140625" style="1"/>
    <col min="1025" max="1025" width="22.6640625" style="1" bestFit="1" customWidth="1"/>
    <col min="1026" max="1033" width="9" style="1" customWidth="1"/>
    <col min="1034" max="1280" width="11.44140625" style="1"/>
    <col min="1281" max="1281" width="22.6640625" style="1" bestFit="1" customWidth="1"/>
    <col min="1282" max="1289" width="9" style="1" customWidth="1"/>
    <col min="1290" max="1536" width="11.44140625" style="1"/>
    <col min="1537" max="1537" width="22.6640625" style="1" bestFit="1" customWidth="1"/>
    <col min="1538" max="1545" width="9" style="1" customWidth="1"/>
    <col min="1546" max="1792" width="11.44140625" style="1"/>
    <col min="1793" max="1793" width="22.6640625" style="1" bestFit="1" customWidth="1"/>
    <col min="1794" max="1801" width="9" style="1" customWidth="1"/>
    <col min="1802" max="2048" width="11.44140625" style="1"/>
    <col min="2049" max="2049" width="22.6640625" style="1" bestFit="1" customWidth="1"/>
    <col min="2050" max="2057" width="9" style="1" customWidth="1"/>
    <col min="2058" max="2304" width="11.44140625" style="1"/>
    <col min="2305" max="2305" width="22.6640625" style="1" bestFit="1" customWidth="1"/>
    <col min="2306" max="2313" width="9" style="1" customWidth="1"/>
    <col min="2314" max="2560" width="11.44140625" style="1"/>
    <col min="2561" max="2561" width="22.6640625" style="1" bestFit="1" customWidth="1"/>
    <col min="2562" max="2569" width="9" style="1" customWidth="1"/>
    <col min="2570" max="2816" width="11.44140625" style="1"/>
    <col min="2817" max="2817" width="22.6640625" style="1" bestFit="1" customWidth="1"/>
    <col min="2818" max="2825" width="9" style="1" customWidth="1"/>
    <col min="2826" max="3072" width="11.44140625" style="1"/>
    <col min="3073" max="3073" width="22.6640625" style="1" bestFit="1" customWidth="1"/>
    <col min="3074" max="3081" width="9" style="1" customWidth="1"/>
    <col min="3082" max="3328" width="11.44140625" style="1"/>
    <col min="3329" max="3329" width="22.6640625" style="1" bestFit="1" customWidth="1"/>
    <col min="3330" max="3337" width="9" style="1" customWidth="1"/>
    <col min="3338" max="3584" width="11.44140625" style="1"/>
    <col min="3585" max="3585" width="22.6640625" style="1" bestFit="1" customWidth="1"/>
    <col min="3586" max="3593" width="9" style="1" customWidth="1"/>
    <col min="3594" max="3840" width="11.44140625" style="1"/>
    <col min="3841" max="3841" width="22.6640625" style="1" bestFit="1" customWidth="1"/>
    <col min="3842" max="3849" width="9" style="1" customWidth="1"/>
    <col min="3850" max="4096" width="11.44140625" style="1"/>
    <col min="4097" max="4097" width="22.6640625" style="1" bestFit="1" customWidth="1"/>
    <col min="4098" max="4105" width="9" style="1" customWidth="1"/>
    <col min="4106" max="4352" width="11.44140625" style="1"/>
    <col min="4353" max="4353" width="22.6640625" style="1" bestFit="1" customWidth="1"/>
    <col min="4354" max="4361" width="9" style="1" customWidth="1"/>
    <col min="4362" max="4608" width="11.44140625" style="1"/>
    <col min="4609" max="4609" width="22.6640625" style="1" bestFit="1" customWidth="1"/>
    <col min="4610" max="4617" width="9" style="1" customWidth="1"/>
    <col min="4618" max="4864" width="11.44140625" style="1"/>
    <col min="4865" max="4865" width="22.6640625" style="1" bestFit="1" customWidth="1"/>
    <col min="4866" max="4873" width="9" style="1" customWidth="1"/>
    <col min="4874" max="5120" width="11.44140625" style="1"/>
    <col min="5121" max="5121" width="22.6640625" style="1" bestFit="1" customWidth="1"/>
    <col min="5122" max="5129" width="9" style="1" customWidth="1"/>
    <col min="5130" max="5376" width="11.44140625" style="1"/>
    <col min="5377" max="5377" width="22.6640625" style="1" bestFit="1" customWidth="1"/>
    <col min="5378" max="5385" width="9" style="1" customWidth="1"/>
    <col min="5386" max="5632" width="11.44140625" style="1"/>
    <col min="5633" max="5633" width="22.6640625" style="1" bestFit="1" customWidth="1"/>
    <col min="5634" max="5641" width="9" style="1" customWidth="1"/>
    <col min="5642" max="5888" width="11.44140625" style="1"/>
    <col min="5889" max="5889" width="22.6640625" style="1" bestFit="1" customWidth="1"/>
    <col min="5890" max="5897" width="9" style="1" customWidth="1"/>
    <col min="5898" max="6144" width="11.44140625" style="1"/>
    <col min="6145" max="6145" width="22.6640625" style="1" bestFit="1" customWidth="1"/>
    <col min="6146" max="6153" width="9" style="1" customWidth="1"/>
    <col min="6154" max="6400" width="11.44140625" style="1"/>
    <col min="6401" max="6401" width="22.6640625" style="1" bestFit="1" customWidth="1"/>
    <col min="6402" max="6409" width="9" style="1" customWidth="1"/>
    <col min="6410" max="6656" width="11.44140625" style="1"/>
    <col min="6657" max="6657" width="22.6640625" style="1" bestFit="1" customWidth="1"/>
    <col min="6658" max="6665" width="9" style="1" customWidth="1"/>
    <col min="6666" max="6912" width="11.44140625" style="1"/>
    <col min="6913" max="6913" width="22.6640625" style="1" bestFit="1" customWidth="1"/>
    <col min="6914" max="6921" width="9" style="1" customWidth="1"/>
    <col min="6922" max="7168" width="11.44140625" style="1"/>
    <col min="7169" max="7169" width="22.6640625" style="1" bestFit="1" customWidth="1"/>
    <col min="7170" max="7177" width="9" style="1" customWidth="1"/>
    <col min="7178" max="7424" width="11.44140625" style="1"/>
    <col min="7425" max="7425" width="22.6640625" style="1" bestFit="1" customWidth="1"/>
    <col min="7426" max="7433" width="9" style="1" customWidth="1"/>
    <col min="7434" max="7680" width="11.44140625" style="1"/>
    <col min="7681" max="7681" width="22.6640625" style="1" bestFit="1" customWidth="1"/>
    <col min="7682" max="7689" width="9" style="1" customWidth="1"/>
    <col min="7690" max="7936" width="11.44140625" style="1"/>
    <col min="7937" max="7937" width="22.6640625" style="1" bestFit="1" customWidth="1"/>
    <col min="7938" max="7945" width="9" style="1" customWidth="1"/>
    <col min="7946" max="8192" width="11.44140625" style="1"/>
    <col min="8193" max="8193" width="22.6640625" style="1" bestFit="1" customWidth="1"/>
    <col min="8194" max="8201" width="9" style="1" customWidth="1"/>
    <col min="8202" max="8448" width="11.44140625" style="1"/>
    <col min="8449" max="8449" width="22.6640625" style="1" bestFit="1" customWidth="1"/>
    <col min="8450" max="8457" width="9" style="1" customWidth="1"/>
    <col min="8458" max="8704" width="11.44140625" style="1"/>
    <col min="8705" max="8705" width="22.6640625" style="1" bestFit="1" customWidth="1"/>
    <col min="8706" max="8713" width="9" style="1" customWidth="1"/>
    <col min="8714" max="8960" width="11.44140625" style="1"/>
    <col min="8961" max="8961" width="22.6640625" style="1" bestFit="1" customWidth="1"/>
    <col min="8962" max="8969" width="9" style="1" customWidth="1"/>
    <col min="8970" max="9216" width="11.44140625" style="1"/>
    <col min="9217" max="9217" width="22.6640625" style="1" bestFit="1" customWidth="1"/>
    <col min="9218" max="9225" width="9" style="1" customWidth="1"/>
    <col min="9226" max="9472" width="11.44140625" style="1"/>
    <col min="9473" max="9473" width="22.6640625" style="1" bestFit="1" customWidth="1"/>
    <col min="9474" max="9481" width="9" style="1" customWidth="1"/>
    <col min="9482" max="9728" width="11.44140625" style="1"/>
    <col min="9729" max="9729" width="22.6640625" style="1" bestFit="1" customWidth="1"/>
    <col min="9730" max="9737" width="9" style="1" customWidth="1"/>
    <col min="9738" max="9984" width="11.44140625" style="1"/>
    <col min="9985" max="9985" width="22.6640625" style="1" bestFit="1" customWidth="1"/>
    <col min="9986" max="9993" width="9" style="1" customWidth="1"/>
    <col min="9994" max="10240" width="11.44140625" style="1"/>
    <col min="10241" max="10241" width="22.6640625" style="1" bestFit="1" customWidth="1"/>
    <col min="10242" max="10249" width="9" style="1" customWidth="1"/>
    <col min="10250" max="10496" width="11.44140625" style="1"/>
    <col min="10497" max="10497" width="22.6640625" style="1" bestFit="1" customWidth="1"/>
    <col min="10498" max="10505" width="9" style="1" customWidth="1"/>
    <col min="10506" max="10752" width="11.44140625" style="1"/>
    <col min="10753" max="10753" width="22.6640625" style="1" bestFit="1" customWidth="1"/>
    <col min="10754" max="10761" width="9" style="1" customWidth="1"/>
    <col min="10762" max="11008" width="11.44140625" style="1"/>
    <col min="11009" max="11009" width="22.6640625" style="1" bestFit="1" customWidth="1"/>
    <col min="11010" max="11017" width="9" style="1" customWidth="1"/>
    <col min="11018" max="11264" width="11.44140625" style="1"/>
    <col min="11265" max="11265" width="22.6640625" style="1" bestFit="1" customWidth="1"/>
    <col min="11266" max="11273" width="9" style="1" customWidth="1"/>
    <col min="11274" max="11520" width="11.44140625" style="1"/>
    <col min="11521" max="11521" width="22.6640625" style="1" bestFit="1" customWidth="1"/>
    <col min="11522" max="11529" width="9" style="1" customWidth="1"/>
    <col min="11530" max="11776" width="11.44140625" style="1"/>
    <col min="11777" max="11777" width="22.6640625" style="1" bestFit="1" customWidth="1"/>
    <col min="11778" max="11785" width="9" style="1" customWidth="1"/>
    <col min="11786" max="12032" width="11.44140625" style="1"/>
    <col min="12033" max="12033" width="22.6640625" style="1" bestFit="1" customWidth="1"/>
    <col min="12034" max="12041" width="9" style="1" customWidth="1"/>
    <col min="12042" max="12288" width="11.44140625" style="1"/>
    <col min="12289" max="12289" width="22.6640625" style="1" bestFit="1" customWidth="1"/>
    <col min="12290" max="12297" width="9" style="1" customWidth="1"/>
    <col min="12298" max="12544" width="11.44140625" style="1"/>
    <col min="12545" max="12545" width="22.6640625" style="1" bestFit="1" customWidth="1"/>
    <col min="12546" max="12553" width="9" style="1" customWidth="1"/>
    <col min="12554" max="12800" width="11.44140625" style="1"/>
    <col min="12801" max="12801" width="22.6640625" style="1" bestFit="1" customWidth="1"/>
    <col min="12802" max="12809" width="9" style="1" customWidth="1"/>
    <col min="12810" max="13056" width="11.44140625" style="1"/>
    <col min="13057" max="13057" width="22.6640625" style="1" bestFit="1" customWidth="1"/>
    <col min="13058" max="13065" width="9" style="1" customWidth="1"/>
    <col min="13066" max="13312" width="11.44140625" style="1"/>
    <col min="13313" max="13313" width="22.6640625" style="1" bestFit="1" customWidth="1"/>
    <col min="13314" max="13321" width="9" style="1" customWidth="1"/>
    <col min="13322" max="13568" width="11.44140625" style="1"/>
    <col min="13569" max="13569" width="22.6640625" style="1" bestFit="1" customWidth="1"/>
    <col min="13570" max="13577" width="9" style="1" customWidth="1"/>
    <col min="13578" max="13824" width="11.44140625" style="1"/>
    <col min="13825" max="13825" width="22.6640625" style="1" bestFit="1" customWidth="1"/>
    <col min="13826" max="13833" width="9" style="1" customWidth="1"/>
    <col min="13834" max="14080" width="11.44140625" style="1"/>
    <col min="14081" max="14081" width="22.6640625" style="1" bestFit="1" customWidth="1"/>
    <col min="14082" max="14089" width="9" style="1" customWidth="1"/>
    <col min="14090" max="14336" width="11.44140625" style="1"/>
    <col min="14337" max="14337" width="22.6640625" style="1" bestFit="1" customWidth="1"/>
    <col min="14338" max="14345" width="9" style="1" customWidth="1"/>
    <col min="14346" max="14592" width="11.44140625" style="1"/>
    <col min="14593" max="14593" width="22.6640625" style="1" bestFit="1" customWidth="1"/>
    <col min="14594" max="14601" width="9" style="1" customWidth="1"/>
    <col min="14602" max="14848" width="11.44140625" style="1"/>
    <col min="14849" max="14849" width="22.6640625" style="1" bestFit="1" customWidth="1"/>
    <col min="14850" max="14857" width="9" style="1" customWidth="1"/>
    <col min="14858" max="15104" width="11.44140625" style="1"/>
    <col min="15105" max="15105" width="22.6640625" style="1" bestFit="1" customWidth="1"/>
    <col min="15106" max="15113" width="9" style="1" customWidth="1"/>
    <col min="15114" max="15360" width="11.44140625" style="1"/>
    <col min="15361" max="15361" width="22.6640625" style="1" bestFit="1" customWidth="1"/>
    <col min="15362" max="15369" width="9" style="1" customWidth="1"/>
    <col min="15370" max="15616" width="11.44140625" style="1"/>
    <col min="15617" max="15617" width="22.6640625" style="1" bestFit="1" customWidth="1"/>
    <col min="15618" max="15625" width="9" style="1" customWidth="1"/>
    <col min="15626" max="15872" width="11.44140625" style="1"/>
    <col min="15873" max="15873" width="22.6640625" style="1" bestFit="1" customWidth="1"/>
    <col min="15874" max="15881" width="9" style="1" customWidth="1"/>
    <col min="15882" max="16128" width="11.44140625" style="1"/>
    <col min="16129" max="16129" width="22.6640625" style="1" bestFit="1" customWidth="1"/>
    <col min="16130" max="16137" width="9" style="1" customWidth="1"/>
    <col min="16138" max="16384" width="11.44140625" style="1"/>
  </cols>
  <sheetData>
    <row r="1" spans="1:12" ht="38.25" customHeight="1" x14ac:dyDescent="0.3"/>
    <row r="2" spans="1:12" ht="16.2" thickBot="1" x14ac:dyDescent="0.35">
      <c r="A2" s="74" t="s">
        <v>31</v>
      </c>
    </row>
    <row r="3" spans="1:12" s="2" customFormat="1" ht="27.6" thickBot="1" x14ac:dyDescent="0.35">
      <c r="A3" s="75" t="s">
        <v>385</v>
      </c>
      <c r="B3" s="76" t="s">
        <v>33</v>
      </c>
      <c r="C3" s="77" t="s">
        <v>34</v>
      </c>
      <c r="D3" s="76" t="s">
        <v>35</v>
      </c>
      <c r="E3" s="76" t="s">
        <v>36</v>
      </c>
      <c r="F3" s="76" t="s">
        <v>285</v>
      </c>
      <c r="G3" s="78" t="s">
        <v>37</v>
      </c>
    </row>
    <row r="4" spans="1:12" s="2" customFormat="1" ht="15" hidden="1" thickBot="1" x14ac:dyDescent="0.35">
      <c r="A4" s="79"/>
      <c r="B4" s="80">
        <v>0</v>
      </c>
      <c r="C4" s="81">
        <v>0</v>
      </c>
      <c r="D4" s="80">
        <v>0</v>
      </c>
      <c r="E4" s="80">
        <v>0</v>
      </c>
      <c r="F4" s="80">
        <v>0</v>
      </c>
      <c r="G4" s="78"/>
    </row>
    <row r="5" spans="1:12" s="2" customFormat="1" ht="15" thickBot="1" x14ac:dyDescent="0.35">
      <c r="A5" s="82" t="str">
        <f>_EquipmentData!B71</f>
        <v>CC15-M-V</v>
      </c>
      <c r="B5" s="82">
        <f>_EquipmentData!C71</f>
        <v>14445</v>
      </c>
      <c r="C5" s="82">
        <f>_EquipmentData!D71</f>
        <v>400</v>
      </c>
      <c r="D5" s="82">
        <f>_EquipmentData!E71</f>
        <v>400</v>
      </c>
      <c r="E5" s="82">
        <f>_EquipmentData!F71</f>
        <v>5778</v>
      </c>
      <c r="F5" s="82">
        <f>_EquipmentData!G71</f>
        <v>160</v>
      </c>
      <c r="G5" s="180" t="str">
        <f>_EquipmentData!H71</f>
        <v>Chinook Compact 15,000 BTU modulating, 1/3 HP, 95% AFUE, 40 to 100% modulating</v>
      </c>
    </row>
    <row r="6" spans="1:12" ht="15" thickBot="1" x14ac:dyDescent="0.35">
      <c r="A6" s="82" t="str">
        <f>_EquipmentData!B72</f>
        <v>C15-M-V</v>
      </c>
      <c r="B6" s="82">
        <f>_EquipmentData!C72</f>
        <v>14595</v>
      </c>
      <c r="C6" s="82">
        <f>_EquipmentData!D72</f>
        <v>800</v>
      </c>
      <c r="D6" s="82">
        <f>_EquipmentData!E72</f>
        <v>310</v>
      </c>
      <c r="E6" s="82">
        <f>_EquipmentData!F72</f>
        <v>5838</v>
      </c>
      <c r="F6" s="82">
        <f>_EquipmentData!G72</f>
        <v>310</v>
      </c>
      <c r="G6" s="180" t="str">
        <f>_EquipmentData!H72</f>
        <v>Chinook 15,000 BTU modulating, 1/2 HP, 95% AFUE, 40 to 100% modulating</v>
      </c>
    </row>
    <row r="7" spans="1:12" ht="15" thickBot="1" x14ac:dyDescent="0.35">
      <c r="A7" s="82" t="str">
        <f>_EquipmentData!B73</f>
        <v>C15-M-S</v>
      </c>
      <c r="B7" s="82">
        <f>_EquipmentData!C73</f>
        <v>14595</v>
      </c>
      <c r="C7" s="82">
        <f>_EquipmentData!D73</f>
        <v>1000</v>
      </c>
      <c r="D7" s="82">
        <f>_EquipmentData!E73</f>
        <v>310</v>
      </c>
      <c r="E7" s="82">
        <f>_EquipmentData!F73</f>
        <v>5838</v>
      </c>
      <c r="F7" s="82">
        <f>_EquipmentData!G73</f>
        <v>310</v>
      </c>
      <c r="G7" s="180" t="str">
        <f>_EquipmentData!H73</f>
        <v>Chinook 15,000 BTU modulating, 3/4 HP, 95% AFUE, 40 to 100% modulating</v>
      </c>
      <c r="L7" s="127"/>
    </row>
    <row r="8" spans="1:12" ht="15" thickBot="1" x14ac:dyDescent="0.35">
      <c r="A8" s="82" t="str">
        <f>_EquipmentData!B74</f>
        <v>C30-M-V</v>
      </c>
      <c r="B8" s="82">
        <f>_EquipmentData!C74</f>
        <v>28860</v>
      </c>
      <c r="C8" s="82">
        <f>_EquipmentData!D74</f>
        <v>800</v>
      </c>
      <c r="D8" s="82">
        <f>_EquipmentData!E74</f>
        <v>480</v>
      </c>
      <c r="E8" s="82">
        <f>_EquipmentData!F74</f>
        <v>11544</v>
      </c>
      <c r="F8" s="82">
        <f>_EquipmentData!G74</f>
        <v>310</v>
      </c>
      <c r="G8" s="180" t="str">
        <f>_EquipmentData!H74</f>
        <v>Chinook 30,000 BTU modulating, 1/2 HP,  95% AFUE, 40 to 100% modulating</v>
      </c>
      <c r="L8" s="127"/>
    </row>
    <row r="9" spans="1:12" ht="15" thickBot="1" x14ac:dyDescent="0.35">
      <c r="A9" s="82" t="str">
        <f>_EquipmentData!B75</f>
        <v>C30-M-S</v>
      </c>
      <c r="B9" s="82">
        <f>_EquipmentData!C75</f>
        <v>28860</v>
      </c>
      <c r="C9" s="82">
        <f>_EquipmentData!D75</f>
        <v>1200</v>
      </c>
      <c r="D9" s="82">
        <f>_EquipmentData!E75</f>
        <v>480</v>
      </c>
      <c r="E9" s="82">
        <f>_EquipmentData!F75</f>
        <v>11544</v>
      </c>
      <c r="F9" s="82">
        <f>_EquipmentData!G75</f>
        <v>385</v>
      </c>
      <c r="G9" s="180" t="str">
        <f>_EquipmentData!H75</f>
        <v>Chinook 30,000 BTU modulating, 3/4 HP,  95% AFUE, 40 to 100% modulating</v>
      </c>
    </row>
    <row r="10" spans="1:12" ht="15" thickBot="1" x14ac:dyDescent="0.35">
      <c r="A10" s="82" t="str">
        <f>_EquipmentData!B76</f>
        <v>C45-M-V</v>
      </c>
      <c r="B10" s="82">
        <f>_EquipmentData!C76</f>
        <v>43515</v>
      </c>
      <c r="C10" s="82">
        <f>_EquipmentData!D76</f>
        <v>800</v>
      </c>
      <c r="D10" s="82">
        <f>_EquipmentData!E76</f>
        <v>720</v>
      </c>
      <c r="E10" s="82">
        <f>_EquipmentData!F76</f>
        <v>17406</v>
      </c>
      <c r="F10" s="82">
        <f>_EquipmentData!G76</f>
        <v>330</v>
      </c>
      <c r="G10" s="180" t="str">
        <f>_EquipmentData!H76</f>
        <v>Chinook 45,000 BTU modulating, 1/2 HP,  95% AFUE, 40 to 100% modulating</v>
      </c>
    </row>
    <row r="11" spans="1:12" ht="15" thickBot="1" x14ac:dyDescent="0.35">
      <c r="A11" s="82" t="str">
        <f>_EquipmentData!B77</f>
        <v>C45-M-S</v>
      </c>
      <c r="B11" s="82">
        <f>_EquipmentData!C77</f>
        <v>43515</v>
      </c>
      <c r="C11" s="82">
        <f>_EquipmentData!D77</f>
        <v>1200</v>
      </c>
      <c r="D11" s="82">
        <f>_EquipmentData!E77</f>
        <v>720</v>
      </c>
      <c r="E11" s="82">
        <f>_EquipmentData!F77</f>
        <v>17406</v>
      </c>
      <c r="F11" s="82">
        <f>_EquipmentData!G77</f>
        <v>330</v>
      </c>
      <c r="G11" s="180" t="str">
        <f>_EquipmentData!H77</f>
        <v>Chinook 45,000 BTU modulating, 3/4 HP,  95% AFUE, 40 to 100% modulating</v>
      </c>
      <c r="J11" s="99"/>
    </row>
    <row r="12" spans="1:12" ht="15" thickBot="1" x14ac:dyDescent="0.35">
      <c r="A12" s="82" t="str">
        <f>_EquipmentData!B78</f>
        <v>C60-M-S</v>
      </c>
      <c r="B12" s="82">
        <f>_EquipmentData!C78</f>
        <v>58080</v>
      </c>
      <c r="C12" s="82">
        <f>_EquipmentData!D78</f>
        <v>1200</v>
      </c>
      <c r="D12" s="82">
        <f>_EquipmentData!E78</f>
        <v>1025</v>
      </c>
      <c r="E12" s="82">
        <f>_EquipmentData!F78</f>
        <v>23232</v>
      </c>
      <c r="F12" s="82">
        <f>_EquipmentData!G78</f>
        <v>430</v>
      </c>
      <c r="G12" s="180" t="str">
        <f>_EquipmentData!H78</f>
        <v>Chinook 60,000 BTU modulating, 3/4 HP,  95% AFUE, 40 to 100% modulating</v>
      </c>
    </row>
    <row r="13" spans="1:12" ht="15" thickBot="1" x14ac:dyDescent="0.35">
      <c r="A13" s="82" t="str">
        <f>_EquipmentData!B79</f>
        <v>C75-M-V</v>
      </c>
      <c r="B13" s="82">
        <f>_EquipmentData!C79</f>
        <v>72000</v>
      </c>
      <c r="C13" s="82">
        <f>_EquipmentData!D79</f>
        <v>1200</v>
      </c>
      <c r="D13" s="82">
        <f>_EquipmentData!E79</f>
        <v>1200</v>
      </c>
      <c r="E13" s="82">
        <f>_EquipmentData!F79</f>
        <v>28800</v>
      </c>
      <c r="F13" s="82">
        <f>_EquipmentData!G79</f>
        <v>480</v>
      </c>
      <c r="G13" s="180" t="str">
        <f>_EquipmentData!H79</f>
        <v>Chinook 75,000 BTU modulating, 3/4 HP, 95% AFUE, 40 to 100% modulating</v>
      </c>
    </row>
    <row r="14" spans="1:12" ht="15" thickBot="1" x14ac:dyDescent="0.35">
      <c r="A14" s="82" t="str">
        <f>_EquipmentData!B80</f>
        <v/>
      </c>
      <c r="B14" s="82" t="str">
        <f>_EquipmentData!C80</f>
        <v/>
      </c>
      <c r="C14" s="82" t="str">
        <f>_EquipmentData!D80</f>
        <v/>
      </c>
      <c r="D14" s="82" t="str">
        <f>_EquipmentData!E80</f>
        <v/>
      </c>
      <c r="E14" s="82" t="str">
        <f>_EquipmentData!F80</f>
        <v/>
      </c>
      <c r="F14" s="82" t="str">
        <f>_EquipmentData!G80</f>
        <v/>
      </c>
      <c r="G14" s="180" t="str">
        <f>_EquipmentData!H80</f>
        <v/>
      </c>
    </row>
    <row r="15" spans="1:12" ht="15" thickBot="1" x14ac:dyDescent="0.35">
      <c r="A15" s="82" t="str">
        <f>_EquipmentData!B81</f>
        <v/>
      </c>
      <c r="B15" s="82" t="str">
        <f>_EquipmentData!C81</f>
        <v/>
      </c>
      <c r="C15" s="82" t="str">
        <f>_EquipmentData!D81</f>
        <v/>
      </c>
      <c r="D15" s="82" t="str">
        <f>_EquipmentData!E81</f>
        <v/>
      </c>
      <c r="E15" s="82" t="str">
        <f>_EquipmentData!F81</f>
        <v/>
      </c>
      <c r="F15" s="82" t="str">
        <f>_EquipmentData!G81</f>
        <v/>
      </c>
      <c r="G15" s="180" t="str">
        <f>_EquipmentData!H81</f>
        <v/>
      </c>
    </row>
    <row r="16" spans="1:12" ht="15" thickBot="1" x14ac:dyDescent="0.35">
      <c r="A16" s="82" t="str">
        <f>_EquipmentData!B82</f>
        <v/>
      </c>
      <c r="B16" s="82" t="str">
        <f>_EquipmentData!C82</f>
        <v/>
      </c>
      <c r="C16" s="82" t="str">
        <f>_EquipmentData!D82</f>
        <v/>
      </c>
      <c r="D16" s="82" t="str">
        <f>_EquipmentData!E82</f>
        <v/>
      </c>
      <c r="E16" s="82" t="str">
        <f>_EquipmentData!F82</f>
        <v/>
      </c>
      <c r="F16" s="82" t="str">
        <f>_EquipmentData!G82</f>
        <v/>
      </c>
      <c r="G16" s="180" t="str">
        <f>_EquipmentData!H82</f>
        <v/>
      </c>
    </row>
    <row r="17" spans="1:2047 2052:3069 3074:5120 5125:6142 6147:7164 7169:9215 9220:10237 10242:12288 12293:13310 13315:14332 14337:16383" ht="15" thickBot="1" x14ac:dyDescent="0.35">
      <c r="A17" s="82" t="str">
        <f>_EquipmentData!B83</f>
        <v/>
      </c>
      <c r="B17" s="82" t="str">
        <f>_EquipmentData!C83</f>
        <v/>
      </c>
      <c r="C17" s="82" t="str">
        <f>_EquipmentData!D83</f>
        <v/>
      </c>
      <c r="D17" s="82" t="str">
        <f>_EquipmentData!E83</f>
        <v/>
      </c>
      <c r="E17" s="82" t="str">
        <f>_EquipmentData!F83</f>
        <v/>
      </c>
      <c r="F17" s="82" t="str">
        <f>_EquipmentData!G83</f>
        <v/>
      </c>
      <c r="G17" s="180" t="str">
        <f>_EquipmentData!H83</f>
        <v/>
      </c>
    </row>
    <row r="18" spans="1:2047 2052:3069 3074:5120 5125:6142 6147:7164 7169:9215 9220:10237 10242:12288 12293:13310 13315:14332 14337:16383" x14ac:dyDescent="0.3">
      <c r="A18" s="82" t="str">
        <f>_EquipmentData!B84</f>
        <v/>
      </c>
      <c r="B18" s="82" t="str">
        <f>_EquipmentData!C84</f>
        <v/>
      </c>
      <c r="C18" s="82" t="str">
        <f>_EquipmentData!D84</f>
        <v/>
      </c>
      <c r="D18" s="82" t="str">
        <f>_EquipmentData!E84</f>
        <v/>
      </c>
      <c r="E18" s="82" t="str">
        <f>_EquipmentData!F84</f>
        <v/>
      </c>
      <c r="F18" s="82" t="str">
        <f>_EquipmentData!G84</f>
        <v/>
      </c>
      <c r="G18" s="180" t="str">
        <f>_EquipmentData!H84</f>
        <v/>
      </c>
    </row>
    <row r="19" spans="1:2047 2052:3069 3074:5120 5125:6142 6147:7164 7169:9215 9220:10237 10242:12288 12293:13310 13315:14332 14337:16383" ht="16.2" thickBot="1" x14ac:dyDescent="0.35">
      <c r="A19" s="74" t="s">
        <v>2</v>
      </c>
      <c r="E19" s="88"/>
    </row>
    <row r="20" spans="1:2047 2052:3069 3074:5120 5125:6142 6147:7164 7169:9215 9220:10237 10242:12288 12293:13310 13315:14332 14337:16383" s="2" customFormat="1" ht="27.6" thickBot="1" x14ac:dyDescent="0.35">
      <c r="A20" s="75" t="s">
        <v>46</v>
      </c>
      <c r="B20" s="89" t="s">
        <v>47</v>
      </c>
      <c r="C20" s="89" t="s">
        <v>48</v>
      </c>
      <c r="D20" s="78" t="s">
        <v>49</v>
      </c>
      <c r="E20" s="78" t="s">
        <v>70</v>
      </c>
      <c r="F20" s="78" t="s">
        <v>50</v>
      </c>
      <c r="G20" s="78" t="s">
        <v>37</v>
      </c>
      <c r="H20" s="78" t="s">
        <v>76</v>
      </c>
      <c r="I20" s="1"/>
    </row>
    <row r="21" spans="1:2047 2052:3069 3074:5120 5125:6142 6147:7164 7169:9215 9220:10237 10242:12288 12293:13310 13315:14332 14337:16383" hidden="1" x14ac:dyDescent="0.3">
      <c r="A21" s="90"/>
      <c r="B21" s="91">
        <v>0</v>
      </c>
      <c r="C21" s="92"/>
      <c r="D21" s="92"/>
      <c r="E21" s="1">
        <v>0</v>
      </c>
      <c r="F21" s="92"/>
      <c r="G21" s="92"/>
      <c r="H21" s="92"/>
    </row>
    <row r="22" spans="1:2047 2052:3069 3074:5120 5125:6142 6147:7164 7169:9215 9220:10237 10242:12288 12293:13310 13315:14332 14337:16383" x14ac:dyDescent="0.3">
      <c r="A22" s="93" t="str">
        <f>_EquipmentData!L74</f>
        <v>COND-LPD-09</v>
      </c>
      <c r="B22" s="93">
        <f>_EquipmentData!M74</f>
        <v>9000</v>
      </c>
      <c r="C22" s="93">
        <f>_EquipmentData!N74</f>
        <v>300</v>
      </c>
      <c r="D22" s="145" t="str">
        <f>_EquipmentData!O74</f>
        <v>CC1.5-13.5-V</v>
      </c>
      <c r="E22" s="145" t="str">
        <f>_EquipmentData!P74</f>
        <v>CC1.5-13.5-M</v>
      </c>
      <c r="F22" s="145" t="str">
        <f>_EquipmentData!Q74</f>
        <v>Indoor cooling coil; 1.5 Ton</v>
      </c>
      <c r="G22" s="145" t="str">
        <f>_EquipmentData!R74</f>
        <v>Outdoor condensing unit 3/4 Ton 18 SEER, 25 to 100% modulation. Includes Dettson Interface K03081</v>
      </c>
      <c r="H22" s="145" t="str">
        <f>_EquipmentData!S74</f>
        <v>B40693-01</v>
      </c>
    </row>
    <row r="23" spans="1:2047 2052:3069 3074:5120 5125:6142 6147:7164 7169:9215 9220:10237 10242:12288 12293:13310 13315:14332 14337:16383" x14ac:dyDescent="0.3">
      <c r="A23" s="93" t="str">
        <f>_EquipmentData!L75</f>
        <v>COND-LPD-12</v>
      </c>
      <c r="B23" s="93">
        <f>_EquipmentData!M75</f>
        <v>12000</v>
      </c>
      <c r="C23" s="93">
        <f>_EquipmentData!N75</f>
        <v>400</v>
      </c>
      <c r="D23" s="145" t="str">
        <f>_EquipmentData!O75</f>
        <v>CC1.5-13.5-V</v>
      </c>
      <c r="E23" s="145" t="str">
        <f>_EquipmentData!P75</f>
        <v>CC1.5-13.5-M</v>
      </c>
      <c r="F23" s="145" t="str">
        <f>_EquipmentData!Q75</f>
        <v>Indoor cooling coil; 1.5 Ton</v>
      </c>
      <c r="G23" s="145" t="str">
        <f>_EquipmentData!R75</f>
        <v>Outdoor condensing unit 1 Ton 18 SEER, 25 to 100% modulation. Includes Dettson Interface K03081</v>
      </c>
      <c r="H23" s="145" t="str">
        <f>_EquipmentData!S75</f>
        <v>B40693-01</v>
      </c>
      <c r="J23" s="223"/>
    </row>
    <row r="24" spans="1:2047 2052:3069 3074:5120 5125:6142 6147:7164 7169:9215 9220:10237 10242:12288 12293:13310 13315:14332 14337:16383" x14ac:dyDescent="0.3">
      <c r="A24" s="93" t="str">
        <f>_EquipmentData!L76</f>
        <v>COND-LPD-18</v>
      </c>
      <c r="B24" s="93">
        <f>_EquipmentData!M76</f>
        <v>18000</v>
      </c>
      <c r="C24" s="93">
        <f>_EquipmentData!N76</f>
        <v>600</v>
      </c>
      <c r="D24" s="145" t="str">
        <f>_EquipmentData!O76</f>
        <v>CC1.5-13.5-V</v>
      </c>
      <c r="E24" s="145" t="str">
        <f>_EquipmentData!P76</f>
        <v>CC1.5-13.5-M</v>
      </c>
      <c r="F24" s="145" t="str">
        <f>_EquipmentData!Q76</f>
        <v>Indoor cooling coil; 1.5 Ton</v>
      </c>
      <c r="G24" s="145" t="str">
        <f>_EquipmentData!R76</f>
        <v>Outdoor condensing unit 1.5 Ton 18 SEER, 25 to 100% modulation. Includes Dettson Interface K03081</v>
      </c>
      <c r="H24" s="145" t="str">
        <f>_EquipmentData!S76</f>
        <v>B40693-01</v>
      </c>
    </row>
    <row r="25" spans="1:2047 2052:3069 3074:5120 5125:6142 6147:7164 7169:9215 9220:10237 10242:12288 12293:13310 13315:14332 14337:16383" x14ac:dyDescent="0.3">
      <c r="A25" s="93" t="str">
        <f>_EquipmentData!L77</f>
        <v>COND-LPD-24</v>
      </c>
      <c r="B25" s="93">
        <f>_EquipmentData!M77</f>
        <v>24000</v>
      </c>
      <c r="C25" s="93">
        <f>_EquipmentData!N77</f>
        <v>800</v>
      </c>
      <c r="D25" s="145" t="str">
        <f>_EquipmentData!O77</f>
        <v>CC2.5-15,7-V</v>
      </c>
      <c r="E25" s="145" t="str">
        <f>_EquipmentData!P77</f>
        <v>CC2.5-15.7-M</v>
      </c>
      <c r="F25" s="145" t="str">
        <f>_EquipmentData!Q77</f>
        <v>Indoor cooling coil; 2.5 Ton</v>
      </c>
      <c r="G25" s="145" t="str">
        <f>_EquipmentData!R77</f>
        <v>Outdoor condensing unit 2 Ton 18 SEER, 25 to 100% modulation. Includes Dettson Interface K03081</v>
      </c>
      <c r="H25" s="145" t="str">
        <f>_EquipmentData!S77</f>
        <v>B40693-02</v>
      </c>
      <c r="J25" s="222"/>
    </row>
    <row r="26" spans="1:2047 2052:3069 3074:5120 5125:6142 6147:7164 7169:9215 9220:10237 10242:12288 12293:13310 13315:14332 14337:16383" s="124" customFormat="1" ht="13.2" x14ac:dyDescent="0.25">
      <c r="A26" s="93">
        <f>_EquipmentData!L78</f>
        <v>0</v>
      </c>
      <c r="B26" s="93">
        <f>_EquipmentData!M78</f>
        <v>24000</v>
      </c>
      <c r="C26" s="93">
        <f>_EquipmentData!N78</f>
        <v>0</v>
      </c>
      <c r="D26" s="145" t="str">
        <f>_EquipmentData!O78</f>
        <v>CC2.5-15,7-V</v>
      </c>
      <c r="E26" s="145" t="str">
        <f>_EquipmentData!P78</f>
        <v>CC2.5-15.7-M</v>
      </c>
      <c r="F26" s="145" t="str">
        <f>_EquipmentData!Q78</f>
        <v>Indoor cooling coil; 2.5 Ton</v>
      </c>
      <c r="G26" s="145">
        <f>_EquipmentData!R78</f>
        <v>0</v>
      </c>
      <c r="H26" s="145" t="str">
        <f>_EquipmentData!S78</f>
        <v>B40693-02</v>
      </c>
      <c r="I26" s="123"/>
      <c r="J26" s="224"/>
      <c r="K26" s="225"/>
      <c r="O26" s="123"/>
      <c r="P26" s="123"/>
      <c r="Q26" s="123"/>
      <c r="V26" s="123"/>
      <c r="W26" s="123"/>
      <c r="X26" s="123"/>
      <c r="AC26" s="123"/>
      <c r="AD26" s="123"/>
      <c r="AE26" s="123"/>
      <c r="AJ26" s="123"/>
      <c r="AK26" s="123"/>
      <c r="AL26" s="123"/>
      <c r="AQ26" s="123"/>
      <c r="AR26" s="123"/>
      <c r="AS26" s="123"/>
      <c r="AX26" s="123"/>
      <c r="AY26" s="123"/>
      <c r="AZ26" s="123"/>
      <c r="BE26" s="123"/>
      <c r="BF26" s="123"/>
      <c r="BG26" s="123"/>
      <c r="BL26" s="123"/>
      <c r="BM26" s="123"/>
      <c r="BN26" s="123"/>
      <c r="BS26" s="123"/>
      <c r="BT26" s="123"/>
      <c r="BU26" s="123"/>
      <c r="BZ26" s="123"/>
      <c r="CA26" s="123"/>
      <c r="CB26" s="123"/>
      <c r="CG26" s="123"/>
      <c r="CH26" s="123"/>
      <c r="CI26" s="123"/>
      <c r="CN26" s="123"/>
      <c r="CO26" s="123"/>
      <c r="CP26" s="123"/>
      <c r="CU26" s="123"/>
      <c r="CV26" s="123"/>
      <c r="CW26" s="123"/>
      <c r="DB26" s="123"/>
      <c r="DC26" s="123"/>
      <c r="DD26" s="123"/>
      <c r="DI26" s="123"/>
      <c r="DJ26" s="123"/>
      <c r="DK26" s="123"/>
      <c r="DP26" s="123"/>
      <c r="DQ26" s="123"/>
      <c r="DR26" s="123"/>
      <c r="DW26" s="123"/>
      <c r="DX26" s="123"/>
      <c r="DY26" s="123"/>
      <c r="ED26" s="123"/>
      <c r="EE26" s="123"/>
      <c r="EF26" s="123"/>
      <c r="EK26" s="123"/>
      <c r="EL26" s="123"/>
      <c r="EM26" s="123"/>
      <c r="ER26" s="123"/>
      <c r="ES26" s="123"/>
      <c r="ET26" s="123"/>
      <c r="EY26" s="123"/>
      <c r="EZ26" s="123"/>
      <c r="FA26" s="123"/>
      <c r="FF26" s="123"/>
      <c r="FG26" s="123"/>
      <c r="FH26" s="123"/>
      <c r="FM26" s="123"/>
      <c r="FN26" s="123"/>
      <c r="FO26" s="123"/>
      <c r="FT26" s="123"/>
      <c r="FU26" s="123"/>
      <c r="FV26" s="123"/>
      <c r="GA26" s="123"/>
      <c r="GB26" s="123"/>
      <c r="GC26" s="123"/>
      <c r="GH26" s="123"/>
      <c r="GI26" s="123"/>
      <c r="GJ26" s="123"/>
      <c r="GO26" s="123"/>
      <c r="GP26" s="123"/>
      <c r="GQ26" s="123"/>
      <c r="GV26" s="123"/>
      <c r="GW26" s="123"/>
      <c r="GX26" s="123"/>
      <c r="HC26" s="123"/>
      <c r="HD26" s="123"/>
      <c r="HE26" s="123"/>
      <c r="HJ26" s="123"/>
      <c r="HK26" s="123"/>
      <c r="HL26" s="123"/>
      <c r="HQ26" s="123"/>
      <c r="HR26" s="123"/>
      <c r="HS26" s="123"/>
      <c r="HX26" s="123"/>
      <c r="HY26" s="123"/>
      <c r="HZ26" s="123"/>
      <c r="IE26" s="123"/>
      <c r="IF26" s="123"/>
      <c r="IG26" s="123"/>
      <c r="IL26" s="123"/>
      <c r="IM26" s="123"/>
      <c r="IN26" s="123"/>
      <c r="IS26" s="123"/>
      <c r="IT26" s="123"/>
      <c r="IU26" s="123"/>
      <c r="IZ26" s="123"/>
      <c r="JA26" s="123"/>
      <c r="JB26" s="123"/>
      <c r="JG26" s="123"/>
      <c r="JH26" s="123"/>
      <c r="JI26" s="123"/>
      <c r="JN26" s="123"/>
      <c r="JO26" s="123"/>
      <c r="JP26" s="123"/>
      <c r="JU26" s="123"/>
      <c r="JV26" s="123"/>
      <c r="JW26" s="123"/>
      <c r="KB26" s="123"/>
      <c r="KC26" s="123"/>
      <c r="KD26" s="123"/>
      <c r="KI26" s="123"/>
      <c r="KJ26" s="123"/>
      <c r="KK26" s="123"/>
      <c r="KP26" s="123"/>
      <c r="KQ26" s="123"/>
      <c r="KR26" s="123"/>
      <c r="KW26" s="123"/>
      <c r="KX26" s="123"/>
      <c r="KY26" s="123"/>
      <c r="LD26" s="123"/>
      <c r="LE26" s="123"/>
      <c r="LF26" s="123"/>
      <c r="LK26" s="123"/>
      <c r="LL26" s="123"/>
      <c r="LM26" s="123"/>
      <c r="LR26" s="123"/>
      <c r="LS26" s="123"/>
      <c r="LT26" s="123"/>
      <c r="LY26" s="123"/>
      <c r="LZ26" s="123"/>
      <c r="MA26" s="123"/>
      <c r="MF26" s="123"/>
      <c r="MG26" s="123"/>
      <c r="MH26" s="123"/>
      <c r="MM26" s="123"/>
      <c r="MN26" s="123"/>
      <c r="MO26" s="123"/>
      <c r="MT26" s="123"/>
      <c r="MU26" s="123"/>
      <c r="MV26" s="123"/>
      <c r="NA26" s="123"/>
      <c r="NB26" s="123"/>
      <c r="NC26" s="123"/>
      <c r="NH26" s="123"/>
      <c r="NI26" s="123"/>
      <c r="NJ26" s="123"/>
      <c r="NO26" s="123"/>
      <c r="NP26" s="123"/>
      <c r="NQ26" s="123"/>
      <c r="NV26" s="123"/>
      <c r="NW26" s="123"/>
      <c r="NX26" s="123"/>
      <c r="OC26" s="123"/>
      <c r="OD26" s="123"/>
      <c r="OE26" s="123"/>
      <c r="OJ26" s="123"/>
      <c r="OK26" s="123"/>
      <c r="OL26" s="123"/>
      <c r="OQ26" s="123"/>
      <c r="OR26" s="123"/>
      <c r="OS26" s="123"/>
      <c r="OX26" s="123"/>
      <c r="OY26" s="123"/>
      <c r="OZ26" s="123"/>
      <c r="PE26" s="123"/>
      <c r="PF26" s="123"/>
      <c r="PG26" s="123"/>
      <c r="PL26" s="123"/>
      <c r="PM26" s="123"/>
      <c r="PN26" s="123"/>
      <c r="PS26" s="123"/>
      <c r="PT26" s="123"/>
      <c r="PU26" s="123"/>
      <c r="PZ26" s="123"/>
      <c r="QA26" s="123"/>
      <c r="QB26" s="123"/>
      <c r="QG26" s="123"/>
      <c r="QH26" s="123"/>
      <c r="QI26" s="123"/>
      <c r="QN26" s="123"/>
      <c r="QO26" s="123"/>
      <c r="QP26" s="123"/>
      <c r="QU26" s="123"/>
      <c r="QV26" s="123"/>
      <c r="QW26" s="123"/>
      <c r="RB26" s="123"/>
      <c r="RC26" s="123"/>
      <c r="RD26" s="123"/>
      <c r="RI26" s="123"/>
      <c r="RJ26" s="123"/>
      <c r="RK26" s="123"/>
      <c r="RP26" s="123"/>
      <c r="RQ26" s="123"/>
      <c r="RR26" s="123"/>
      <c r="RW26" s="123"/>
      <c r="RX26" s="123"/>
      <c r="RY26" s="123"/>
      <c r="SD26" s="123"/>
      <c r="SE26" s="123"/>
      <c r="SF26" s="123"/>
      <c r="SK26" s="123"/>
      <c r="SL26" s="123"/>
      <c r="SM26" s="123"/>
      <c r="SR26" s="123"/>
      <c r="SS26" s="123"/>
      <c r="ST26" s="123"/>
      <c r="SY26" s="123"/>
      <c r="SZ26" s="123"/>
      <c r="TA26" s="123"/>
      <c r="TF26" s="123"/>
      <c r="TG26" s="123"/>
      <c r="TH26" s="123"/>
      <c r="TM26" s="123"/>
      <c r="TN26" s="123"/>
      <c r="TO26" s="123"/>
      <c r="TT26" s="123"/>
      <c r="TU26" s="123"/>
      <c r="TV26" s="123"/>
      <c r="UA26" s="123"/>
      <c r="UB26" s="123"/>
      <c r="UC26" s="123"/>
      <c r="UH26" s="123"/>
      <c r="UI26" s="123"/>
      <c r="UJ26" s="123"/>
      <c r="UO26" s="123"/>
      <c r="UP26" s="123"/>
      <c r="UQ26" s="123"/>
      <c r="UV26" s="123"/>
      <c r="UW26" s="123"/>
      <c r="UX26" s="123"/>
      <c r="VC26" s="123"/>
      <c r="VD26" s="123"/>
      <c r="VE26" s="123"/>
      <c r="VJ26" s="123"/>
      <c r="VK26" s="123"/>
      <c r="VL26" s="123"/>
      <c r="VQ26" s="123"/>
      <c r="VR26" s="123"/>
      <c r="VS26" s="123"/>
      <c r="VX26" s="123"/>
      <c r="VY26" s="123"/>
      <c r="VZ26" s="123"/>
      <c r="WE26" s="123"/>
      <c r="WF26" s="123"/>
      <c r="WG26" s="123"/>
      <c r="WL26" s="123"/>
      <c r="WM26" s="123"/>
      <c r="WN26" s="123"/>
      <c r="WS26" s="123"/>
      <c r="WT26" s="123"/>
      <c r="WU26" s="123"/>
      <c r="WZ26" s="123"/>
      <c r="XA26" s="123"/>
      <c r="XB26" s="123"/>
      <c r="XG26" s="123"/>
      <c r="XH26" s="123"/>
      <c r="XI26" s="123"/>
      <c r="XN26" s="123"/>
      <c r="XO26" s="123"/>
      <c r="XP26" s="123"/>
      <c r="XU26" s="123"/>
      <c r="XV26" s="123"/>
      <c r="XW26" s="123"/>
      <c r="YB26" s="123"/>
      <c r="YC26" s="123"/>
      <c r="YD26" s="123"/>
      <c r="YI26" s="123"/>
      <c r="YJ26" s="123"/>
      <c r="YK26" s="123"/>
      <c r="YP26" s="123"/>
      <c r="YQ26" s="123"/>
      <c r="YR26" s="123"/>
      <c r="YW26" s="123"/>
      <c r="YX26" s="123"/>
      <c r="YY26" s="123"/>
      <c r="ZD26" s="123"/>
      <c r="ZE26" s="123"/>
      <c r="ZF26" s="123"/>
      <c r="ZK26" s="123"/>
      <c r="ZL26" s="123"/>
      <c r="ZM26" s="123"/>
      <c r="ZR26" s="123"/>
      <c r="ZS26" s="123"/>
      <c r="ZT26" s="123"/>
      <c r="ZY26" s="123"/>
      <c r="ZZ26" s="123"/>
      <c r="AAA26" s="123"/>
      <c r="AAF26" s="123"/>
      <c r="AAG26" s="123"/>
      <c r="AAH26" s="123"/>
      <c r="AAM26" s="123"/>
      <c r="AAN26" s="123"/>
      <c r="AAO26" s="123"/>
      <c r="AAT26" s="123"/>
      <c r="AAU26" s="123"/>
      <c r="AAV26" s="123"/>
      <c r="ABA26" s="123"/>
      <c r="ABB26" s="123"/>
      <c r="ABC26" s="123"/>
      <c r="ABH26" s="123"/>
      <c r="ABI26" s="123"/>
      <c r="ABJ26" s="123"/>
      <c r="ABO26" s="123"/>
      <c r="ABP26" s="123"/>
      <c r="ABQ26" s="123"/>
      <c r="ABV26" s="123"/>
      <c r="ABW26" s="123"/>
      <c r="ABX26" s="123"/>
      <c r="ACC26" s="123"/>
      <c r="ACD26" s="123"/>
      <c r="ACE26" s="123"/>
      <c r="ACJ26" s="123"/>
      <c r="ACK26" s="123"/>
      <c r="ACL26" s="123"/>
      <c r="ACQ26" s="123"/>
      <c r="ACR26" s="123"/>
      <c r="ACS26" s="123"/>
      <c r="ACX26" s="123"/>
      <c r="ACY26" s="123"/>
      <c r="ACZ26" s="123"/>
      <c r="ADE26" s="123"/>
      <c r="ADF26" s="123"/>
      <c r="ADG26" s="123"/>
      <c r="ADL26" s="123"/>
      <c r="ADM26" s="123"/>
      <c r="ADN26" s="123"/>
      <c r="ADS26" s="123"/>
      <c r="ADT26" s="123"/>
      <c r="ADU26" s="123"/>
      <c r="ADZ26" s="123"/>
      <c r="AEA26" s="123"/>
      <c r="AEB26" s="123"/>
      <c r="AEG26" s="123"/>
      <c r="AEH26" s="123"/>
      <c r="AEI26" s="123"/>
      <c r="AEN26" s="123"/>
      <c r="AEO26" s="123"/>
      <c r="AEP26" s="123"/>
      <c r="AEU26" s="123"/>
      <c r="AEV26" s="123"/>
      <c r="AEW26" s="123"/>
      <c r="AFB26" s="123"/>
      <c r="AFC26" s="123"/>
      <c r="AFD26" s="123"/>
      <c r="AFI26" s="123"/>
      <c r="AFJ26" s="123"/>
      <c r="AFK26" s="123"/>
      <c r="AFP26" s="123"/>
      <c r="AFQ26" s="123"/>
      <c r="AFR26" s="123"/>
      <c r="AFW26" s="123"/>
      <c r="AFX26" s="123"/>
      <c r="AFY26" s="123"/>
      <c r="AGD26" s="123"/>
      <c r="AGE26" s="123"/>
      <c r="AGF26" s="123"/>
      <c r="AGK26" s="123"/>
      <c r="AGL26" s="123"/>
      <c r="AGM26" s="123"/>
      <c r="AGR26" s="123"/>
      <c r="AGS26" s="123"/>
      <c r="AGT26" s="123"/>
      <c r="AGY26" s="123"/>
      <c r="AGZ26" s="123"/>
      <c r="AHA26" s="123"/>
      <c r="AHF26" s="123"/>
      <c r="AHG26" s="123"/>
      <c r="AHH26" s="123"/>
      <c r="AHM26" s="123"/>
      <c r="AHN26" s="123"/>
      <c r="AHO26" s="123"/>
      <c r="AHT26" s="123"/>
      <c r="AHU26" s="123"/>
      <c r="AHV26" s="123"/>
      <c r="AIA26" s="123"/>
      <c r="AIB26" s="123"/>
      <c r="AIC26" s="123"/>
      <c r="AIH26" s="123"/>
      <c r="AII26" s="123"/>
      <c r="AIJ26" s="123"/>
      <c r="AIO26" s="123"/>
      <c r="AIP26" s="123"/>
      <c r="AIQ26" s="123"/>
      <c r="AIV26" s="123"/>
      <c r="AIW26" s="123"/>
      <c r="AIX26" s="123"/>
      <c r="AJC26" s="123"/>
      <c r="AJD26" s="123"/>
      <c r="AJE26" s="123"/>
      <c r="AJJ26" s="123"/>
      <c r="AJK26" s="123"/>
      <c r="AJL26" s="123"/>
      <c r="AJQ26" s="123"/>
      <c r="AJR26" s="123"/>
      <c r="AJS26" s="123"/>
      <c r="AJX26" s="123"/>
      <c r="AJY26" s="123"/>
      <c r="AJZ26" s="123"/>
      <c r="AKE26" s="123"/>
      <c r="AKF26" s="123"/>
      <c r="AKG26" s="123"/>
      <c r="AKL26" s="123"/>
      <c r="AKM26" s="123"/>
      <c r="AKN26" s="123"/>
      <c r="AKS26" s="123"/>
      <c r="AKT26" s="123"/>
      <c r="AKU26" s="123"/>
      <c r="AKZ26" s="123"/>
      <c r="ALA26" s="123"/>
      <c r="ALB26" s="123"/>
      <c r="ALG26" s="123"/>
      <c r="ALH26" s="123"/>
      <c r="ALI26" s="123"/>
      <c r="ALN26" s="123"/>
      <c r="ALO26" s="123"/>
      <c r="ALP26" s="123"/>
      <c r="ALU26" s="123"/>
      <c r="ALV26" s="123"/>
      <c r="ALW26" s="123"/>
      <c r="AMB26" s="123"/>
      <c r="AMC26" s="123"/>
      <c r="AMD26" s="123"/>
      <c r="AMI26" s="123"/>
      <c r="AMJ26" s="123"/>
      <c r="AMK26" s="123"/>
      <c r="AMP26" s="123"/>
      <c r="AMQ26" s="123"/>
      <c r="AMR26" s="123"/>
      <c r="AMW26" s="123"/>
      <c r="AMX26" s="123"/>
      <c r="AMY26" s="123"/>
      <c r="AND26" s="123"/>
      <c r="ANE26" s="123"/>
      <c r="ANF26" s="123"/>
      <c r="ANK26" s="123"/>
      <c r="ANL26" s="123"/>
      <c r="ANM26" s="123"/>
      <c r="ANR26" s="123"/>
      <c r="ANS26" s="123"/>
      <c r="ANT26" s="123"/>
      <c r="ANY26" s="123"/>
      <c r="ANZ26" s="123"/>
      <c r="AOA26" s="123"/>
      <c r="AOF26" s="123"/>
      <c r="AOG26" s="123"/>
      <c r="AOH26" s="123"/>
      <c r="AOM26" s="123"/>
      <c r="AON26" s="123"/>
      <c r="AOO26" s="123"/>
      <c r="AOT26" s="123"/>
      <c r="AOU26" s="123"/>
      <c r="AOV26" s="123"/>
      <c r="APA26" s="123"/>
      <c r="APB26" s="123"/>
      <c r="APC26" s="123"/>
      <c r="APH26" s="123"/>
      <c r="API26" s="123"/>
      <c r="APJ26" s="123"/>
      <c r="APO26" s="123"/>
      <c r="APP26" s="123"/>
      <c r="APQ26" s="123"/>
      <c r="APV26" s="123"/>
      <c r="APW26" s="123"/>
      <c r="APX26" s="123"/>
      <c r="AQC26" s="123"/>
      <c r="AQD26" s="123"/>
      <c r="AQE26" s="123"/>
      <c r="AQJ26" s="123"/>
      <c r="AQK26" s="123"/>
      <c r="AQL26" s="123"/>
      <c r="AQQ26" s="123"/>
      <c r="AQR26" s="123"/>
      <c r="AQS26" s="123"/>
      <c r="AQX26" s="123"/>
      <c r="AQY26" s="123"/>
      <c r="AQZ26" s="123"/>
      <c r="ARE26" s="123"/>
      <c r="ARF26" s="123"/>
      <c r="ARG26" s="123"/>
      <c r="ARL26" s="123"/>
      <c r="ARM26" s="123"/>
      <c r="ARN26" s="123"/>
      <c r="ARS26" s="123"/>
      <c r="ART26" s="123"/>
      <c r="ARU26" s="123"/>
      <c r="ARZ26" s="123"/>
      <c r="ASA26" s="123"/>
      <c r="ASB26" s="123"/>
      <c r="ASG26" s="123"/>
      <c r="ASH26" s="123"/>
      <c r="ASI26" s="123"/>
      <c r="ASN26" s="123"/>
      <c r="ASO26" s="123"/>
      <c r="ASP26" s="123"/>
      <c r="ASU26" s="123"/>
      <c r="ASV26" s="123"/>
      <c r="ASW26" s="123"/>
      <c r="ATB26" s="123"/>
      <c r="ATC26" s="123"/>
      <c r="ATD26" s="123"/>
      <c r="ATI26" s="123"/>
      <c r="ATJ26" s="123"/>
      <c r="ATK26" s="123"/>
      <c r="ATP26" s="123"/>
      <c r="ATQ26" s="123"/>
      <c r="ATR26" s="123"/>
      <c r="ATW26" s="123"/>
      <c r="ATX26" s="123"/>
      <c r="ATY26" s="123"/>
      <c r="AUD26" s="123"/>
      <c r="AUE26" s="123"/>
      <c r="AUF26" s="123"/>
      <c r="AUK26" s="123"/>
      <c r="AUL26" s="123"/>
      <c r="AUM26" s="123"/>
      <c r="AUR26" s="123"/>
      <c r="AUS26" s="123"/>
      <c r="AUT26" s="123"/>
      <c r="AUY26" s="123"/>
      <c r="AUZ26" s="123"/>
      <c r="AVA26" s="123"/>
      <c r="AVF26" s="123"/>
      <c r="AVG26" s="123"/>
      <c r="AVH26" s="123"/>
      <c r="AVM26" s="123"/>
      <c r="AVN26" s="123"/>
      <c r="AVO26" s="123"/>
      <c r="AVT26" s="123"/>
      <c r="AVU26" s="123"/>
      <c r="AVV26" s="123"/>
      <c r="AWA26" s="123"/>
      <c r="AWB26" s="123"/>
      <c r="AWC26" s="123"/>
      <c r="AWH26" s="123"/>
      <c r="AWI26" s="123"/>
      <c r="AWJ26" s="123"/>
      <c r="AWO26" s="123"/>
      <c r="AWP26" s="123"/>
      <c r="AWQ26" s="123"/>
      <c r="AWV26" s="123"/>
      <c r="AWW26" s="123"/>
      <c r="AWX26" s="123"/>
      <c r="AXC26" s="123"/>
      <c r="AXD26" s="123"/>
      <c r="AXE26" s="123"/>
      <c r="AXJ26" s="123"/>
      <c r="AXK26" s="123"/>
      <c r="AXL26" s="123"/>
      <c r="AXQ26" s="123"/>
      <c r="AXR26" s="123"/>
      <c r="AXS26" s="123"/>
      <c r="AXX26" s="123"/>
      <c r="AXY26" s="123"/>
      <c r="AXZ26" s="123"/>
      <c r="AYE26" s="123"/>
      <c r="AYF26" s="123"/>
      <c r="AYG26" s="123"/>
      <c r="AYL26" s="123"/>
      <c r="AYM26" s="123"/>
      <c r="AYN26" s="123"/>
      <c r="AYS26" s="123"/>
      <c r="AYT26" s="123"/>
      <c r="AYU26" s="123"/>
      <c r="AYZ26" s="123"/>
      <c r="AZA26" s="123"/>
      <c r="AZB26" s="123"/>
      <c r="AZG26" s="123"/>
      <c r="AZH26" s="123"/>
      <c r="AZI26" s="123"/>
      <c r="AZN26" s="123"/>
      <c r="AZO26" s="123"/>
      <c r="AZP26" s="123"/>
      <c r="AZU26" s="123"/>
      <c r="AZV26" s="123"/>
      <c r="AZW26" s="123"/>
      <c r="BAB26" s="123"/>
      <c r="BAC26" s="123"/>
      <c r="BAD26" s="123"/>
      <c r="BAI26" s="123"/>
      <c r="BAJ26" s="123"/>
      <c r="BAK26" s="123"/>
      <c r="BAP26" s="123"/>
      <c r="BAQ26" s="123"/>
      <c r="BAR26" s="123"/>
      <c r="BAW26" s="123"/>
      <c r="BAX26" s="123"/>
      <c r="BAY26" s="123"/>
      <c r="BBD26" s="123"/>
      <c r="BBE26" s="123"/>
      <c r="BBF26" s="123"/>
      <c r="BBK26" s="123"/>
      <c r="BBL26" s="123"/>
      <c r="BBM26" s="123"/>
      <c r="BBR26" s="123"/>
      <c r="BBS26" s="123"/>
      <c r="BBT26" s="123"/>
      <c r="BBY26" s="123"/>
      <c r="BBZ26" s="123"/>
      <c r="BCA26" s="123"/>
      <c r="BCF26" s="123"/>
      <c r="BCG26" s="123"/>
      <c r="BCH26" s="123"/>
      <c r="BCM26" s="123"/>
      <c r="BCN26" s="123"/>
      <c r="BCO26" s="123"/>
      <c r="BCT26" s="123"/>
      <c r="BCU26" s="123"/>
      <c r="BCV26" s="123"/>
      <c r="BDA26" s="123"/>
      <c r="BDB26" s="123"/>
      <c r="BDC26" s="123"/>
      <c r="BDH26" s="123"/>
      <c r="BDI26" s="123"/>
      <c r="BDJ26" s="123"/>
      <c r="BDO26" s="123"/>
      <c r="BDP26" s="123"/>
      <c r="BDQ26" s="123"/>
      <c r="BDV26" s="123"/>
      <c r="BDW26" s="123"/>
      <c r="BDX26" s="123"/>
      <c r="BEC26" s="123"/>
      <c r="BED26" s="123"/>
      <c r="BEE26" s="123"/>
      <c r="BEJ26" s="123"/>
      <c r="BEK26" s="123"/>
      <c r="BEL26" s="123"/>
      <c r="BEQ26" s="123"/>
      <c r="BER26" s="123"/>
      <c r="BES26" s="123"/>
      <c r="BEX26" s="123"/>
      <c r="BEY26" s="123"/>
      <c r="BEZ26" s="123"/>
      <c r="BFE26" s="123"/>
      <c r="BFF26" s="123"/>
      <c r="BFG26" s="123"/>
      <c r="BFL26" s="123"/>
      <c r="BFM26" s="123"/>
      <c r="BFN26" s="123"/>
      <c r="BFS26" s="123"/>
      <c r="BFT26" s="123"/>
      <c r="BFU26" s="123"/>
      <c r="BFZ26" s="123"/>
      <c r="BGA26" s="123"/>
      <c r="BGB26" s="123"/>
      <c r="BGG26" s="123"/>
      <c r="BGH26" s="123"/>
      <c r="BGI26" s="123"/>
      <c r="BGN26" s="123"/>
      <c r="BGO26" s="123"/>
      <c r="BGP26" s="123"/>
      <c r="BGU26" s="123"/>
      <c r="BGV26" s="123"/>
      <c r="BGW26" s="123"/>
      <c r="BHB26" s="123"/>
      <c r="BHC26" s="123"/>
      <c r="BHD26" s="123"/>
      <c r="BHI26" s="123"/>
      <c r="BHJ26" s="123"/>
      <c r="BHK26" s="123"/>
      <c r="BHP26" s="123"/>
      <c r="BHQ26" s="123"/>
      <c r="BHR26" s="123"/>
      <c r="BHW26" s="123"/>
      <c r="BHX26" s="123"/>
      <c r="BHY26" s="123"/>
      <c r="BID26" s="123"/>
      <c r="BIE26" s="123"/>
      <c r="BIF26" s="123"/>
      <c r="BIK26" s="123"/>
      <c r="BIL26" s="123"/>
      <c r="BIM26" s="123"/>
      <c r="BIR26" s="123"/>
      <c r="BIS26" s="123"/>
      <c r="BIT26" s="123"/>
      <c r="BIY26" s="123"/>
      <c r="BIZ26" s="123"/>
      <c r="BJA26" s="123"/>
      <c r="BJF26" s="123"/>
      <c r="BJG26" s="123"/>
      <c r="BJH26" s="123"/>
      <c r="BJM26" s="123"/>
      <c r="BJN26" s="123"/>
      <c r="BJO26" s="123"/>
      <c r="BJT26" s="123"/>
      <c r="BJU26" s="123"/>
      <c r="BJV26" s="123"/>
      <c r="BKA26" s="123"/>
      <c r="BKB26" s="123"/>
      <c r="BKC26" s="123"/>
      <c r="BKH26" s="123"/>
      <c r="BKI26" s="123"/>
      <c r="BKJ26" s="123"/>
      <c r="BKO26" s="123"/>
      <c r="BKP26" s="123"/>
      <c r="BKQ26" s="123"/>
      <c r="BKV26" s="123"/>
      <c r="BKW26" s="123"/>
      <c r="BKX26" s="123"/>
      <c r="BLC26" s="123"/>
      <c r="BLD26" s="123"/>
      <c r="BLE26" s="123"/>
      <c r="BLJ26" s="123"/>
      <c r="BLK26" s="123"/>
      <c r="BLL26" s="123"/>
      <c r="BLQ26" s="123"/>
      <c r="BLR26" s="123"/>
      <c r="BLS26" s="123"/>
      <c r="BLX26" s="123"/>
      <c r="BLY26" s="123"/>
      <c r="BLZ26" s="123"/>
      <c r="BME26" s="123"/>
      <c r="BMF26" s="123"/>
      <c r="BMG26" s="123"/>
      <c r="BML26" s="123"/>
      <c r="BMM26" s="123"/>
      <c r="BMN26" s="123"/>
      <c r="BMS26" s="123"/>
      <c r="BMT26" s="123"/>
      <c r="BMU26" s="123"/>
      <c r="BMZ26" s="123"/>
      <c r="BNA26" s="123"/>
      <c r="BNB26" s="123"/>
      <c r="BNG26" s="123"/>
      <c r="BNH26" s="123"/>
      <c r="BNI26" s="123"/>
      <c r="BNN26" s="123"/>
      <c r="BNO26" s="123"/>
      <c r="BNP26" s="123"/>
      <c r="BNU26" s="123"/>
      <c r="BNV26" s="123"/>
      <c r="BNW26" s="123"/>
      <c r="BOB26" s="123"/>
      <c r="BOC26" s="123"/>
      <c r="BOD26" s="123"/>
      <c r="BOI26" s="123"/>
      <c r="BOJ26" s="123"/>
      <c r="BOK26" s="123"/>
      <c r="BOP26" s="123"/>
      <c r="BOQ26" s="123"/>
      <c r="BOR26" s="123"/>
      <c r="BOW26" s="123"/>
      <c r="BOX26" s="123"/>
      <c r="BOY26" s="123"/>
      <c r="BPD26" s="123"/>
      <c r="BPE26" s="123"/>
      <c r="BPF26" s="123"/>
      <c r="BPK26" s="123"/>
      <c r="BPL26" s="123"/>
      <c r="BPM26" s="123"/>
      <c r="BPR26" s="123"/>
      <c r="BPS26" s="123"/>
      <c r="BPT26" s="123"/>
      <c r="BPY26" s="123"/>
      <c r="BPZ26" s="123"/>
      <c r="BQA26" s="123"/>
      <c r="BQF26" s="123"/>
      <c r="BQG26" s="123"/>
      <c r="BQH26" s="123"/>
      <c r="BQM26" s="123"/>
      <c r="BQN26" s="123"/>
      <c r="BQO26" s="123"/>
      <c r="BQT26" s="123"/>
      <c r="BQU26" s="123"/>
      <c r="BQV26" s="123"/>
      <c r="BRA26" s="123"/>
      <c r="BRB26" s="123"/>
      <c r="BRC26" s="123"/>
      <c r="BRH26" s="123"/>
      <c r="BRI26" s="123"/>
      <c r="BRJ26" s="123"/>
      <c r="BRO26" s="123"/>
      <c r="BRP26" s="123"/>
      <c r="BRQ26" s="123"/>
      <c r="BRV26" s="123"/>
      <c r="BRW26" s="123"/>
      <c r="BRX26" s="123"/>
      <c r="BSC26" s="123"/>
      <c r="BSD26" s="123"/>
      <c r="BSE26" s="123"/>
      <c r="BSJ26" s="123"/>
      <c r="BSK26" s="123"/>
      <c r="BSL26" s="123"/>
      <c r="BSQ26" s="123"/>
      <c r="BSR26" s="123"/>
      <c r="BSS26" s="123"/>
      <c r="BSX26" s="123"/>
      <c r="BSY26" s="123"/>
      <c r="BSZ26" s="123"/>
      <c r="BTE26" s="123"/>
      <c r="BTF26" s="123"/>
      <c r="BTG26" s="123"/>
      <c r="BTL26" s="123"/>
      <c r="BTM26" s="123"/>
      <c r="BTN26" s="123"/>
      <c r="BTS26" s="123"/>
      <c r="BTT26" s="123"/>
      <c r="BTU26" s="123"/>
      <c r="BTZ26" s="123"/>
      <c r="BUA26" s="123"/>
      <c r="BUB26" s="123"/>
      <c r="BUG26" s="123"/>
      <c r="BUH26" s="123"/>
      <c r="BUI26" s="123"/>
      <c r="BUN26" s="123"/>
      <c r="BUO26" s="123"/>
      <c r="BUP26" s="123"/>
      <c r="BUU26" s="123"/>
      <c r="BUV26" s="123"/>
      <c r="BUW26" s="123"/>
      <c r="BVB26" s="123"/>
      <c r="BVC26" s="123"/>
      <c r="BVD26" s="123"/>
      <c r="BVI26" s="123"/>
      <c r="BVJ26" s="123"/>
      <c r="BVK26" s="123"/>
      <c r="BVP26" s="123"/>
      <c r="BVQ26" s="123"/>
      <c r="BVR26" s="123"/>
      <c r="BVW26" s="123"/>
      <c r="BVX26" s="123"/>
      <c r="BVY26" s="123"/>
      <c r="BWD26" s="123"/>
      <c r="BWE26" s="123"/>
      <c r="BWF26" s="123"/>
      <c r="BWK26" s="123"/>
      <c r="BWL26" s="123"/>
      <c r="BWM26" s="123"/>
      <c r="BWR26" s="123"/>
      <c r="BWS26" s="123"/>
      <c r="BWT26" s="123"/>
      <c r="BWY26" s="123"/>
      <c r="BWZ26" s="123"/>
      <c r="BXA26" s="123"/>
      <c r="BXF26" s="123"/>
      <c r="BXG26" s="123"/>
      <c r="BXH26" s="123"/>
      <c r="BXM26" s="123"/>
      <c r="BXN26" s="123"/>
      <c r="BXO26" s="123"/>
      <c r="BXT26" s="123"/>
      <c r="BXU26" s="123"/>
      <c r="BXV26" s="123"/>
      <c r="BYA26" s="123"/>
      <c r="BYB26" s="123"/>
      <c r="BYC26" s="123"/>
      <c r="BYH26" s="123"/>
      <c r="BYI26" s="123"/>
      <c r="BYJ26" s="123"/>
      <c r="BYO26" s="123"/>
      <c r="BYP26" s="123"/>
      <c r="BYQ26" s="123"/>
      <c r="BYV26" s="123"/>
      <c r="BYW26" s="123"/>
      <c r="BYX26" s="123"/>
      <c r="BZC26" s="123"/>
      <c r="BZD26" s="123"/>
      <c r="BZE26" s="123"/>
      <c r="BZJ26" s="123"/>
      <c r="BZK26" s="123"/>
      <c r="BZL26" s="123"/>
      <c r="BZQ26" s="123"/>
      <c r="BZR26" s="123"/>
      <c r="BZS26" s="123"/>
      <c r="BZX26" s="123"/>
      <c r="BZY26" s="123"/>
      <c r="BZZ26" s="123"/>
      <c r="CAE26" s="123"/>
      <c r="CAF26" s="123"/>
      <c r="CAG26" s="123"/>
      <c r="CAL26" s="123"/>
      <c r="CAM26" s="123"/>
      <c r="CAN26" s="123"/>
      <c r="CAS26" s="123"/>
      <c r="CAT26" s="123"/>
      <c r="CAU26" s="123"/>
      <c r="CAZ26" s="123"/>
      <c r="CBA26" s="123"/>
      <c r="CBB26" s="123"/>
      <c r="CBG26" s="123"/>
      <c r="CBH26" s="123"/>
      <c r="CBI26" s="123"/>
      <c r="CBN26" s="123"/>
      <c r="CBO26" s="123"/>
      <c r="CBP26" s="123"/>
      <c r="CBU26" s="123"/>
      <c r="CBV26" s="123"/>
      <c r="CBW26" s="123"/>
      <c r="CCB26" s="123"/>
      <c r="CCC26" s="123"/>
      <c r="CCD26" s="123"/>
      <c r="CCI26" s="123"/>
      <c r="CCJ26" s="123"/>
      <c r="CCK26" s="123"/>
      <c r="CCP26" s="123"/>
      <c r="CCQ26" s="123"/>
      <c r="CCR26" s="123"/>
      <c r="CCW26" s="123"/>
      <c r="CCX26" s="123"/>
      <c r="CCY26" s="123"/>
      <c r="CDD26" s="123"/>
      <c r="CDE26" s="123"/>
      <c r="CDF26" s="123"/>
      <c r="CDK26" s="123"/>
      <c r="CDL26" s="123"/>
      <c r="CDM26" s="123"/>
      <c r="CDR26" s="123"/>
      <c r="CDS26" s="123"/>
      <c r="CDT26" s="123"/>
      <c r="CDY26" s="123"/>
      <c r="CDZ26" s="123"/>
      <c r="CEA26" s="123"/>
      <c r="CEF26" s="123"/>
      <c r="CEG26" s="123"/>
      <c r="CEH26" s="123"/>
      <c r="CEM26" s="123"/>
      <c r="CEN26" s="123"/>
      <c r="CEO26" s="123"/>
      <c r="CET26" s="123"/>
      <c r="CEU26" s="123"/>
      <c r="CEV26" s="123"/>
      <c r="CFA26" s="123"/>
      <c r="CFB26" s="123"/>
      <c r="CFC26" s="123"/>
      <c r="CFH26" s="123"/>
      <c r="CFI26" s="123"/>
      <c r="CFJ26" s="123"/>
      <c r="CFO26" s="123"/>
      <c r="CFP26" s="123"/>
      <c r="CFQ26" s="123"/>
      <c r="CFV26" s="123"/>
      <c r="CFW26" s="123"/>
      <c r="CFX26" s="123"/>
      <c r="CGC26" s="123"/>
      <c r="CGD26" s="123"/>
      <c r="CGE26" s="123"/>
      <c r="CGJ26" s="123"/>
      <c r="CGK26" s="123"/>
      <c r="CGL26" s="123"/>
      <c r="CGQ26" s="123"/>
      <c r="CGR26" s="123"/>
      <c r="CGS26" s="123"/>
      <c r="CGX26" s="123"/>
      <c r="CGY26" s="123"/>
      <c r="CGZ26" s="123"/>
      <c r="CHE26" s="123"/>
      <c r="CHF26" s="123"/>
      <c r="CHG26" s="123"/>
      <c r="CHL26" s="123"/>
      <c r="CHM26" s="123"/>
      <c r="CHN26" s="123"/>
      <c r="CHS26" s="123"/>
      <c r="CHT26" s="123"/>
      <c r="CHU26" s="123"/>
      <c r="CHZ26" s="123"/>
      <c r="CIA26" s="123"/>
      <c r="CIB26" s="123"/>
      <c r="CIG26" s="123"/>
      <c r="CIH26" s="123"/>
      <c r="CII26" s="123"/>
      <c r="CIN26" s="123"/>
      <c r="CIO26" s="123"/>
      <c r="CIP26" s="123"/>
      <c r="CIU26" s="123"/>
      <c r="CIV26" s="123"/>
      <c r="CIW26" s="123"/>
      <c r="CJB26" s="123"/>
      <c r="CJC26" s="123"/>
      <c r="CJD26" s="123"/>
      <c r="CJI26" s="123"/>
      <c r="CJJ26" s="123"/>
      <c r="CJK26" s="123"/>
      <c r="CJP26" s="123"/>
      <c r="CJQ26" s="123"/>
      <c r="CJR26" s="123"/>
      <c r="CJW26" s="123"/>
      <c r="CJX26" s="123"/>
      <c r="CJY26" s="123"/>
      <c r="CKD26" s="123"/>
      <c r="CKE26" s="123"/>
      <c r="CKF26" s="123"/>
      <c r="CKK26" s="123"/>
      <c r="CKL26" s="123"/>
      <c r="CKM26" s="123"/>
      <c r="CKR26" s="123"/>
      <c r="CKS26" s="123"/>
      <c r="CKT26" s="123"/>
      <c r="CKY26" s="123"/>
      <c r="CKZ26" s="123"/>
      <c r="CLA26" s="123"/>
      <c r="CLF26" s="123"/>
      <c r="CLG26" s="123"/>
      <c r="CLH26" s="123"/>
      <c r="CLM26" s="123"/>
      <c r="CLN26" s="123"/>
      <c r="CLO26" s="123"/>
      <c r="CLT26" s="123"/>
      <c r="CLU26" s="123"/>
      <c r="CLV26" s="123"/>
      <c r="CMA26" s="123"/>
      <c r="CMB26" s="123"/>
      <c r="CMC26" s="123"/>
      <c r="CMH26" s="123"/>
      <c r="CMI26" s="123"/>
      <c r="CMJ26" s="123"/>
      <c r="CMO26" s="123"/>
      <c r="CMP26" s="123"/>
      <c r="CMQ26" s="123"/>
      <c r="CMV26" s="123"/>
      <c r="CMW26" s="123"/>
      <c r="CMX26" s="123"/>
      <c r="CNC26" s="123"/>
      <c r="CND26" s="123"/>
      <c r="CNE26" s="123"/>
      <c r="CNJ26" s="123"/>
      <c r="CNK26" s="123"/>
      <c r="CNL26" s="123"/>
      <c r="CNQ26" s="123"/>
      <c r="CNR26" s="123"/>
      <c r="CNS26" s="123"/>
      <c r="CNX26" s="123"/>
      <c r="CNY26" s="123"/>
      <c r="CNZ26" s="123"/>
      <c r="COE26" s="123"/>
      <c r="COF26" s="123"/>
      <c r="COG26" s="123"/>
      <c r="COL26" s="123"/>
      <c r="COM26" s="123"/>
      <c r="CON26" s="123"/>
      <c r="COS26" s="123"/>
      <c r="COT26" s="123"/>
      <c r="COU26" s="123"/>
      <c r="COZ26" s="123"/>
      <c r="CPA26" s="123"/>
      <c r="CPB26" s="123"/>
      <c r="CPG26" s="123"/>
      <c r="CPH26" s="123"/>
      <c r="CPI26" s="123"/>
      <c r="CPN26" s="123"/>
      <c r="CPO26" s="123"/>
      <c r="CPP26" s="123"/>
      <c r="CPU26" s="123"/>
      <c r="CPV26" s="123"/>
      <c r="CPW26" s="123"/>
      <c r="CQB26" s="123"/>
      <c r="CQC26" s="123"/>
      <c r="CQD26" s="123"/>
      <c r="CQI26" s="123"/>
      <c r="CQJ26" s="123"/>
      <c r="CQK26" s="123"/>
      <c r="CQP26" s="123"/>
      <c r="CQQ26" s="123"/>
      <c r="CQR26" s="123"/>
      <c r="CQW26" s="123"/>
      <c r="CQX26" s="123"/>
      <c r="CQY26" s="123"/>
      <c r="CRD26" s="123"/>
      <c r="CRE26" s="123"/>
      <c r="CRF26" s="123"/>
      <c r="CRK26" s="123"/>
      <c r="CRL26" s="123"/>
      <c r="CRM26" s="123"/>
      <c r="CRR26" s="123"/>
      <c r="CRS26" s="123"/>
      <c r="CRT26" s="123"/>
      <c r="CRY26" s="123"/>
      <c r="CRZ26" s="123"/>
      <c r="CSA26" s="123"/>
      <c r="CSF26" s="123"/>
      <c r="CSG26" s="123"/>
      <c r="CSH26" s="123"/>
      <c r="CSM26" s="123"/>
      <c r="CSN26" s="123"/>
      <c r="CSO26" s="123"/>
      <c r="CST26" s="123"/>
      <c r="CSU26" s="123"/>
      <c r="CSV26" s="123"/>
      <c r="CTA26" s="123"/>
      <c r="CTB26" s="123"/>
      <c r="CTC26" s="123"/>
      <c r="CTH26" s="123"/>
      <c r="CTI26" s="123"/>
      <c r="CTJ26" s="123"/>
      <c r="CTO26" s="123"/>
      <c r="CTP26" s="123"/>
      <c r="CTQ26" s="123"/>
      <c r="CTV26" s="123"/>
      <c r="CTW26" s="123"/>
      <c r="CTX26" s="123"/>
      <c r="CUC26" s="123"/>
      <c r="CUD26" s="123"/>
      <c r="CUE26" s="123"/>
      <c r="CUJ26" s="123"/>
      <c r="CUK26" s="123"/>
      <c r="CUL26" s="123"/>
      <c r="CUQ26" s="123"/>
      <c r="CUR26" s="123"/>
      <c r="CUS26" s="123"/>
      <c r="CUX26" s="123"/>
      <c r="CUY26" s="123"/>
      <c r="CUZ26" s="123"/>
      <c r="CVE26" s="123"/>
      <c r="CVF26" s="123"/>
      <c r="CVG26" s="123"/>
      <c r="CVL26" s="123"/>
      <c r="CVM26" s="123"/>
      <c r="CVN26" s="123"/>
      <c r="CVS26" s="123"/>
      <c r="CVT26" s="123"/>
      <c r="CVU26" s="123"/>
      <c r="CVZ26" s="123"/>
      <c r="CWA26" s="123"/>
      <c r="CWB26" s="123"/>
      <c r="CWG26" s="123"/>
      <c r="CWH26" s="123"/>
      <c r="CWI26" s="123"/>
      <c r="CWN26" s="123"/>
      <c r="CWO26" s="123"/>
      <c r="CWP26" s="123"/>
      <c r="CWU26" s="123"/>
      <c r="CWV26" s="123"/>
      <c r="CWW26" s="123"/>
      <c r="CXB26" s="123"/>
      <c r="CXC26" s="123"/>
      <c r="CXD26" s="123"/>
      <c r="CXI26" s="123"/>
      <c r="CXJ26" s="123"/>
      <c r="CXK26" s="123"/>
      <c r="CXP26" s="123"/>
      <c r="CXQ26" s="123"/>
      <c r="CXR26" s="123"/>
      <c r="CXW26" s="123"/>
      <c r="CXX26" s="123"/>
      <c r="CXY26" s="123"/>
      <c r="CYD26" s="123"/>
      <c r="CYE26" s="123"/>
      <c r="CYF26" s="123"/>
      <c r="CYK26" s="123"/>
      <c r="CYL26" s="123"/>
      <c r="CYM26" s="123"/>
      <c r="CYR26" s="123"/>
      <c r="CYS26" s="123"/>
      <c r="CYT26" s="123"/>
      <c r="CYY26" s="123"/>
      <c r="CYZ26" s="123"/>
      <c r="CZA26" s="123"/>
      <c r="CZF26" s="123"/>
      <c r="CZG26" s="123"/>
      <c r="CZH26" s="123"/>
      <c r="CZM26" s="123"/>
      <c r="CZN26" s="123"/>
      <c r="CZO26" s="123"/>
      <c r="CZT26" s="123"/>
      <c r="CZU26" s="123"/>
      <c r="CZV26" s="123"/>
      <c r="DAA26" s="123"/>
      <c r="DAB26" s="123"/>
      <c r="DAC26" s="123"/>
      <c r="DAH26" s="123"/>
      <c r="DAI26" s="123"/>
      <c r="DAJ26" s="123"/>
      <c r="DAO26" s="123"/>
      <c r="DAP26" s="123"/>
      <c r="DAQ26" s="123"/>
      <c r="DAV26" s="123"/>
      <c r="DAW26" s="123"/>
      <c r="DAX26" s="123"/>
      <c r="DBC26" s="123"/>
      <c r="DBD26" s="123"/>
      <c r="DBE26" s="123"/>
      <c r="DBJ26" s="123"/>
      <c r="DBK26" s="123"/>
      <c r="DBL26" s="123"/>
      <c r="DBQ26" s="123"/>
      <c r="DBR26" s="123"/>
      <c r="DBS26" s="123"/>
      <c r="DBX26" s="123"/>
      <c r="DBY26" s="123"/>
      <c r="DBZ26" s="123"/>
      <c r="DCE26" s="123"/>
      <c r="DCF26" s="123"/>
      <c r="DCG26" s="123"/>
      <c r="DCL26" s="123"/>
      <c r="DCM26" s="123"/>
      <c r="DCN26" s="123"/>
      <c r="DCS26" s="123"/>
      <c r="DCT26" s="123"/>
      <c r="DCU26" s="123"/>
      <c r="DCZ26" s="123"/>
      <c r="DDA26" s="123"/>
      <c r="DDB26" s="123"/>
      <c r="DDG26" s="123"/>
      <c r="DDH26" s="123"/>
      <c r="DDI26" s="123"/>
      <c r="DDN26" s="123"/>
      <c r="DDO26" s="123"/>
      <c r="DDP26" s="123"/>
      <c r="DDU26" s="123"/>
      <c r="DDV26" s="123"/>
      <c r="DDW26" s="123"/>
      <c r="DEB26" s="123"/>
      <c r="DEC26" s="123"/>
      <c r="DED26" s="123"/>
      <c r="DEI26" s="123"/>
      <c r="DEJ26" s="123"/>
      <c r="DEK26" s="123"/>
      <c r="DEP26" s="123"/>
      <c r="DEQ26" s="123"/>
      <c r="DER26" s="123"/>
      <c r="DEW26" s="123"/>
      <c r="DEX26" s="123"/>
      <c r="DEY26" s="123"/>
      <c r="DFD26" s="123"/>
      <c r="DFE26" s="123"/>
      <c r="DFF26" s="123"/>
      <c r="DFK26" s="123"/>
      <c r="DFL26" s="123"/>
      <c r="DFM26" s="123"/>
      <c r="DFR26" s="123"/>
      <c r="DFS26" s="123"/>
      <c r="DFT26" s="123"/>
      <c r="DFY26" s="123"/>
      <c r="DFZ26" s="123"/>
      <c r="DGA26" s="123"/>
      <c r="DGF26" s="123"/>
      <c r="DGG26" s="123"/>
      <c r="DGH26" s="123"/>
      <c r="DGM26" s="123"/>
      <c r="DGN26" s="123"/>
      <c r="DGO26" s="123"/>
      <c r="DGT26" s="123"/>
      <c r="DGU26" s="123"/>
      <c r="DGV26" s="123"/>
      <c r="DHA26" s="123"/>
      <c r="DHB26" s="123"/>
      <c r="DHC26" s="123"/>
      <c r="DHH26" s="123"/>
      <c r="DHI26" s="123"/>
      <c r="DHJ26" s="123"/>
      <c r="DHO26" s="123"/>
      <c r="DHP26" s="123"/>
      <c r="DHQ26" s="123"/>
      <c r="DHV26" s="123"/>
      <c r="DHW26" s="123"/>
      <c r="DHX26" s="123"/>
      <c r="DIC26" s="123"/>
      <c r="DID26" s="123"/>
      <c r="DIE26" s="123"/>
      <c r="DIJ26" s="123"/>
      <c r="DIK26" s="123"/>
      <c r="DIL26" s="123"/>
      <c r="DIQ26" s="123"/>
      <c r="DIR26" s="123"/>
      <c r="DIS26" s="123"/>
      <c r="DIX26" s="123"/>
      <c r="DIY26" s="123"/>
      <c r="DIZ26" s="123"/>
      <c r="DJE26" s="123"/>
      <c r="DJF26" s="123"/>
      <c r="DJG26" s="123"/>
      <c r="DJL26" s="123"/>
      <c r="DJM26" s="123"/>
      <c r="DJN26" s="123"/>
      <c r="DJS26" s="123"/>
      <c r="DJT26" s="123"/>
      <c r="DJU26" s="123"/>
      <c r="DJZ26" s="123"/>
      <c r="DKA26" s="123"/>
      <c r="DKB26" s="123"/>
      <c r="DKG26" s="123"/>
      <c r="DKH26" s="123"/>
      <c r="DKI26" s="123"/>
      <c r="DKN26" s="123"/>
      <c r="DKO26" s="123"/>
      <c r="DKP26" s="123"/>
      <c r="DKU26" s="123"/>
      <c r="DKV26" s="123"/>
      <c r="DKW26" s="123"/>
      <c r="DLB26" s="123"/>
      <c r="DLC26" s="123"/>
      <c r="DLD26" s="123"/>
      <c r="DLI26" s="123"/>
      <c r="DLJ26" s="123"/>
      <c r="DLK26" s="123"/>
      <c r="DLP26" s="123"/>
      <c r="DLQ26" s="123"/>
      <c r="DLR26" s="123"/>
      <c r="DLW26" s="123"/>
      <c r="DLX26" s="123"/>
      <c r="DLY26" s="123"/>
      <c r="DMD26" s="123"/>
      <c r="DME26" s="123"/>
      <c r="DMF26" s="123"/>
      <c r="DMK26" s="123"/>
      <c r="DML26" s="123"/>
      <c r="DMM26" s="123"/>
      <c r="DMR26" s="123"/>
      <c r="DMS26" s="123"/>
      <c r="DMT26" s="123"/>
      <c r="DMY26" s="123"/>
      <c r="DMZ26" s="123"/>
      <c r="DNA26" s="123"/>
      <c r="DNF26" s="123"/>
      <c r="DNG26" s="123"/>
      <c r="DNH26" s="123"/>
      <c r="DNM26" s="123"/>
      <c r="DNN26" s="123"/>
      <c r="DNO26" s="123"/>
      <c r="DNT26" s="123"/>
      <c r="DNU26" s="123"/>
      <c r="DNV26" s="123"/>
      <c r="DOA26" s="123"/>
      <c r="DOB26" s="123"/>
      <c r="DOC26" s="123"/>
      <c r="DOH26" s="123"/>
      <c r="DOI26" s="123"/>
      <c r="DOJ26" s="123"/>
      <c r="DOO26" s="123"/>
      <c r="DOP26" s="123"/>
      <c r="DOQ26" s="123"/>
      <c r="DOV26" s="123"/>
      <c r="DOW26" s="123"/>
      <c r="DOX26" s="123"/>
      <c r="DPC26" s="123"/>
      <c r="DPD26" s="123"/>
      <c r="DPE26" s="123"/>
      <c r="DPJ26" s="123"/>
      <c r="DPK26" s="123"/>
      <c r="DPL26" s="123"/>
      <c r="DPQ26" s="123"/>
      <c r="DPR26" s="123"/>
      <c r="DPS26" s="123"/>
      <c r="DPX26" s="123"/>
      <c r="DPY26" s="123"/>
      <c r="DPZ26" s="123"/>
      <c r="DQE26" s="123"/>
      <c r="DQF26" s="123"/>
      <c r="DQG26" s="123"/>
      <c r="DQL26" s="123"/>
      <c r="DQM26" s="123"/>
      <c r="DQN26" s="123"/>
      <c r="DQS26" s="123"/>
      <c r="DQT26" s="123"/>
      <c r="DQU26" s="123"/>
      <c r="DQZ26" s="123"/>
      <c r="DRA26" s="123"/>
      <c r="DRB26" s="123"/>
      <c r="DRG26" s="123"/>
      <c r="DRH26" s="123"/>
      <c r="DRI26" s="123"/>
      <c r="DRN26" s="123"/>
      <c r="DRO26" s="123"/>
      <c r="DRP26" s="123"/>
      <c r="DRU26" s="123"/>
      <c r="DRV26" s="123"/>
      <c r="DRW26" s="123"/>
      <c r="DSB26" s="123"/>
      <c r="DSC26" s="123"/>
      <c r="DSD26" s="123"/>
      <c r="DSI26" s="123"/>
      <c r="DSJ26" s="123"/>
      <c r="DSK26" s="123"/>
      <c r="DSP26" s="123"/>
      <c r="DSQ26" s="123"/>
      <c r="DSR26" s="123"/>
      <c r="DSW26" s="123"/>
      <c r="DSX26" s="123"/>
      <c r="DSY26" s="123"/>
      <c r="DTD26" s="123"/>
      <c r="DTE26" s="123"/>
      <c r="DTF26" s="123"/>
      <c r="DTK26" s="123"/>
      <c r="DTL26" s="123"/>
      <c r="DTM26" s="123"/>
      <c r="DTR26" s="123"/>
      <c r="DTS26" s="123"/>
      <c r="DTT26" s="123"/>
      <c r="DTY26" s="123"/>
      <c r="DTZ26" s="123"/>
      <c r="DUA26" s="123"/>
      <c r="DUF26" s="123"/>
      <c r="DUG26" s="123"/>
      <c r="DUH26" s="123"/>
      <c r="DUM26" s="123"/>
      <c r="DUN26" s="123"/>
      <c r="DUO26" s="123"/>
      <c r="DUT26" s="123"/>
      <c r="DUU26" s="123"/>
      <c r="DUV26" s="123"/>
      <c r="DVA26" s="123"/>
      <c r="DVB26" s="123"/>
      <c r="DVC26" s="123"/>
      <c r="DVH26" s="123"/>
      <c r="DVI26" s="123"/>
      <c r="DVJ26" s="123"/>
      <c r="DVO26" s="123"/>
      <c r="DVP26" s="123"/>
      <c r="DVQ26" s="123"/>
      <c r="DVV26" s="123"/>
      <c r="DVW26" s="123"/>
      <c r="DVX26" s="123"/>
      <c r="DWC26" s="123"/>
      <c r="DWD26" s="123"/>
      <c r="DWE26" s="123"/>
      <c r="DWJ26" s="123"/>
      <c r="DWK26" s="123"/>
      <c r="DWL26" s="123"/>
      <c r="DWQ26" s="123"/>
      <c r="DWR26" s="123"/>
      <c r="DWS26" s="123"/>
      <c r="DWX26" s="123"/>
      <c r="DWY26" s="123"/>
      <c r="DWZ26" s="123"/>
      <c r="DXE26" s="123"/>
      <c r="DXF26" s="123"/>
      <c r="DXG26" s="123"/>
      <c r="DXL26" s="123"/>
      <c r="DXM26" s="123"/>
      <c r="DXN26" s="123"/>
      <c r="DXS26" s="123"/>
      <c r="DXT26" s="123"/>
      <c r="DXU26" s="123"/>
      <c r="DXZ26" s="123"/>
      <c r="DYA26" s="123"/>
      <c r="DYB26" s="123"/>
      <c r="DYG26" s="123"/>
      <c r="DYH26" s="123"/>
      <c r="DYI26" s="123"/>
      <c r="DYN26" s="123"/>
      <c r="DYO26" s="123"/>
      <c r="DYP26" s="123"/>
      <c r="DYU26" s="123"/>
      <c r="DYV26" s="123"/>
      <c r="DYW26" s="123"/>
      <c r="DZB26" s="123"/>
      <c r="DZC26" s="123"/>
      <c r="DZD26" s="123"/>
      <c r="DZI26" s="123"/>
      <c r="DZJ26" s="123"/>
      <c r="DZK26" s="123"/>
      <c r="DZP26" s="123"/>
      <c r="DZQ26" s="123"/>
      <c r="DZR26" s="123"/>
      <c r="DZW26" s="123"/>
      <c r="DZX26" s="123"/>
      <c r="DZY26" s="123"/>
      <c r="EAD26" s="123"/>
      <c r="EAE26" s="123"/>
      <c r="EAF26" s="123"/>
      <c r="EAK26" s="123"/>
      <c r="EAL26" s="123"/>
      <c r="EAM26" s="123"/>
      <c r="EAR26" s="123"/>
      <c r="EAS26" s="123"/>
      <c r="EAT26" s="123"/>
      <c r="EAY26" s="123"/>
      <c r="EAZ26" s="123"/>
      <c r="EBA26" s="123"/>
      <c r="EBF26" s="123"/>
      <c r="EBG26" s="123"/>
      <c r="EBH26" s="123"/>
      <c r="EBM26" s="123"/>
      <c r="EBN26" s="123"/>
      <c r="EBO26" s="123"/>
      <c r="EBT26" s="123"/>
      <c r="EBU26" s="123"/>
      <c r="EBV26" s="123"/>
      <c r="ECA26" s="123"/>
      <c r="ECB26" s="123"/>
      <c r="ECC26" s="123"/>
      <c r="ECH26" s="123"/>
      <c r="ECI26" s="123"/>
      <c r="ECJ26" s="123"/>
      <c r="ECO26" s="123"/>
      <c r="ECP26" s="123"/>
      <c r="ECQ26" s="123"/>
      <c r="ECV26" s="123"/>
      <c r="ECW26" s="123"/>
      <c r="ECX26" s="123"/>
      <c r="EDC26" s="123"/>
      <c r="EDD26" s="123"/>
      <c r="EDE26" s="123"/>
      <c r="EDJ26" s="123"/>
      <c r="EDK26" s="123"/>
      <c r="EDL26" s="123"/>
      <c r="EDQ26" s="123"/>
      <c r="EDR26" s="123"/>
      <c r="EDS26" s="123"/>
      <c r="EDX26" s="123"/>
      <c r="EDY26" s="123"/>
      <c r="EDZ26" s="123"/>
      <c r="EEE26" s="123"/>
      <c r="EEF26" s="123"/>
      <c r="EEG26" s="123"/>
      <c r="EEL26" s="123"/>
      <c r="EEM26" s="123"/>
      <c r="EEN26" s="123"/>
      <c r="EES26" s="123"/>
      <c r="EET26" s="123"/>
      <c r="EEU26" s="123"/>
      <c r="EEZ26" s="123"/>
      <c r="EFA26" s="123"/>
      <c r="EFB26" s="123"/>
      <c r="EFG26" s="123"/>
      <c r="EFH26" s="123"/>
      <c r="EFI26" s="123"/>
      <c r="EFN26" s="123"/>
      <c r="EFO26" s="123"/>
      <c r="EFP26" s="123"/>
      <c r="EFU26" s="123"/>
      <c r="EFV26" s="123"/>
      <c r="EFW26" s="123"/>
      <c r="EGB26" s="123"/>
      <c r="EGC26" s="123"/>
      <c r="EGD26" s="123"/>
      <c r="EGI26" s="123"/>
      <c r="EGJ26" s="123"/>
      <c r="EGK26" s="123"/>
      <c r="EGP26" s="123"/>
      <c r="EGQ26" s="123"/>
      <c r="EGR26" s="123"/>
      <c r="EGW26" s="123"/>
      <c r="EGX26" s="123"/>
      <c r="EGY26" s="123"/>
      <c r="EHD26" s="123"/>
      <c r="EHE26" s="123"/>
      <c r="EHF26" s="123"/>
      <c r="EHK26" s="123"/>
      <c r="EHL26" s="123"/>
      <c r="EHM26" s="123"/>
      <c r="EHR26" s="123"/>
      <c r="EHS26" s="123"/>
      <c r="EHT26" s="123"/>
      <c r="EHY26" s="123"/>
      <c r="EHZ26" s="123"/>
      <c r="EIA26" s="123"/>
      <c r="EIF26" s="123"/>
      <c r="EIG26" s="123"/>
      <c r="EIH26" s="123"/>
      <c r="EIM26" s="123"/>
      <c r="EIN26" s="123"/>
      <c r="EIO26" s="123"/>
      <c r="EIT26" s="123"/>
      <c r="EIU26" s="123"/>
      <c r="EIV26" s="123"/>
      <c r="EJA26" s="123"/>
      <c r="EJB26" s="123"/>
      <c r="EJC26" s="123"/>
      <c r="EJH26" s="123"/>
      <c r="EJI26" s="123"/>
      <c r="EJJ26" s="123"/>
      <c r="EJO26" s="123"/>
      <c r="EJP26" s="123"/>
      <c r="EJQ26" s="123"/>
      <c r="EJV26" s="123"/>
      <c r="EJW26" s="123"/>
      <c r="EJX26" s="123"/>
      <c r="EKC26" s="123"/>
      <c r="EKD26" s="123"/>
      <c r="EKE26" s="123"/>
      <c r="EKJ26" s="123"/>
      <c r="EKK26" s="123"/>
      <c r="EKL26" s="123"/>
      <c r="EKQ26" s="123"/>
      <c r="EKR26" s="123"/>
      <c r="EKS26" s="123"/>
      <c r="EKX26" s="123"/>
      <c r="EKY26" s="123"/>
      <c r="EKZ26" s="123"/>
      <c r="ELE26" s="123"/>
      <c r="ELF26" s="123"/>
      <c r="ELG26" s="123"/>
      <c r="ELL26" s="123"/>
      <c r="ELM26" s="123"/>
      <c r="ELN26" s="123"/>
      <c r="ELS26" s="123"/>
      <c r="ELT26" s="123"/>
      <c r="ELU26" s="123"/>
      <c r="ELZ26" s="123"/>
      <c r="EMA26" s="123"/>
      <c r="EMB26" s="123"/>
      <c r="EMG26" s="123"/>
      <c r="EMH26" s="123"/>
      <c r="EMI26" s="123"/>
      <c r="EMN26" s="123"/>
      <c r="EMO26" s="123"/>
      <c r="EMP26" s="123"/>
      <c r="EMU26" s="123"/>
      <c r="EMV26" s="123"/>
      <c r="EMW26" s="123"/>
      <c r="ENB26" s="123"/>
      <c r="ENC26" s="123"/>
      <c r="END26" s="123"/>
      <c r="ENI26" s="123"/>
      <c r="ENJ26" s="123"/>
      <c r="ENK26" s="123"/>
      <c r="ENP26" s="123"/>
      <c r="ENQ26" s="123"/>
      <c r="ENR26" s="123"/>
      <c r="ENW26" s="123"/>
      <c r="ENX26" s="123"/>
      <c r="ENY26" s="123"/>
      <c r="EOD26" s="123"/>
      <c r="EOE26" s="123"/>
      <c r="EOF26" s="123"/>
      <c r="EOK26" s="123"/>
      <c r="EOL26" s="123"/>
      <c r="EOM26" s="123"/>
      <c r="EOR26" s="123"/>
      <c r="EOS26" s="123"/>
      <c r="EOT26" s="123"/>
      <c r="EOY26" s="123"/>
      <c r="EOZ26" s="123"/>
      <c r="EPA26" s="123"/>
      <c r="EPF26" s="123"/>
      <c r="EPG26" s="123"/>
      <c r="EPH26" s="123"/>
      <c r="EPM26" s="123"/>
      <c r="EPN26" s="123"/>
      <c r="EPO26" s="123"/>
      <c r="EPT26" s="123"/>
      <c r="EPU26" s="123"/>
      <c r="EPV26" s="123"/>
      <c r="EQA26" s="123"/>
      <c r="EQB26" s="123"/>
      <c r="EQC26" s="123"/>
      <c r="EQH26" s="123"/>
      <c r="EQI26" s="123"/>
      <c r="EQJ26" s="123"/>
      <c r="EQO26" s="123"/>
      <c r="EQP26" s="123"/>
      <c r="EQQ26" s="123"/>
      <c r="EQV26" s="123"/>
      <c r="EQW26" s="123"/>
      <c r="EQX26" s="123"/>
      <c r="ERC26" s="123"/>
      <c r="ERD26" s="123"/>
      <c r="ERE26" s="123"/>
      <c r="ERJ26" s="123"/>
      <c r="ERK26" s="123"/>
      <c r="ERL26" s="123"/>
      <c r="ERQ26" s="123"/>
      <c r="ERR26" s="123"/>
      <c r="ERS26" s="123"/>
      <c r="ERX26" s="123"/>
      <c r="ERY26" s="123"/>
      <c r="ERZ26" s="123"/>
      <c r="ESE26" s="123"/>
      <c r="ESF26" s="123"/>
      <c r="ESG26" s="123"/>
      <c r="ESL26" s="123"/>
      <c r="ESM26" s="123"/>
      <c r="ESN26" s="123"/>
      <c r="ESS26" s="123"/>
      <c r="EST26" s="123"/>
      <c r="ESU26" s="123"/>
      <c r="ESZ26" s="123"/>
      <c r="ETA26" s="123"/>
      <c r="ETB26" s="123"/>
      <c r="ETG26" s="123"/>
      <c r="ETH26" s="123"/>
      <c r="ETI26" s="123"/>
      <c r="ETN26" s="123"/>
      <c r="ETO26" s="123"/>
      <c r="ETP26" s="123"/>
      <c r="ETU26" s="123"/>
      <c r="ETV26" s="123"/>
      <c r="ETW26" s="123"/>
      <c r="EUB26" s="123"/>
      <c r="EUC26" s="123"/>
      <c r="EUD26" s="123"/>
      <c r="EUI26" s="123"/>
      <c r="EUJ26" s="123"/>
      <c r="EUK26" s="123"/>
      <c r="EUP26" s="123"/>
      <c r="EUQ26" s="123"/>
      <c r="EUR26" s="123"/>
      <c r="EUW26" s="123"/>
      <c r="EUX26" s="123"/>
      <c r="EUY26" s="123"/>
      <c r="EVD26" s="123"/>
      <c r="EVE26" s="123"/>
      <c r="EVF26" s="123"/>
      <c r="EVK26" s="123"/>
      <c r="EVL26" s="123"/>
      <c r="EVM26" s="123"/>
      <c r="EVR26" s="123"/>
      <c r="EVS26" s="123"/>
      <c r="EVT26" s="123"/>
      <c r="EVY26" s="123"/>
      <c r="EVZ26" s="123"/>
      <c r="EWA26" s="123"/>
      <c r="EWF26" s="123"/>
      <c r="EWG26" s="123"/>
      <c r="EWH26" s="123"/>
      <c r="EWM26" s="123"/>
      <c r="EWN26" s="123"/>
      <c r="EWO26" s="123"/>
      <c r="EWT26" s="123"/>
      <c r="EWU26" s="123"/>
      <c r="EWV26" s="123"/>
      <c r="EXA26" s="123"/>
      <c r="EXB26" s="123"/>
      <c r="EXC26" s="123"/>
      <c r="EXH26" s="123"/>
      <c r="EXI26" s="123"/>
      <c r="EXJ26" s="123"/>
      <c r="EXO26" s="123"/>
      <c r="EXP26" s="123"/>
      <c r="EXQ26" s="123"/>
      <c r="EXV26" s="123"/>
      <c r="EXW26" s="123"/>
      <c r="EXX26" s="123"/>
      <c r="EYC26" s="123"/>
      <c r="EYD26" s="123"/>
      <c r="EYE26" s="123"/>
      <c r="EYJ26" s="123"/>
      <c r="EYK26" s="123"/>
      <c r="EYL26" s="123"/>
      <c r="EYQ26" s="123"/>
      <c r="EYR26" s="123"/>
      <c r="EYS26" s="123"/>
      <c r="EYX26" s="123"/>
      <c r="EYY26" s="123"/>
      <c r="EYZ26" s="123"/>
      <c r="EZE26" s="123"/>
      <c r="EZF26" s="123"/>
      <c r="EZG26" s="123"/>
      <c r="EZL26" s="123"/>
      <c r="EZM26" s="123"/>
      <c r="EZN26" s="123"/>
      <c r="EZS26" s="123"/>
      <c r="EZT26" s="123"/>
      <c r="EZU26" s="123"/>
      <c r="EZZ26" s="123"/>
      <c r="FAA26" s="123"/>
      <c r="FAB26" s="123"/>
      <c r="FAG26" s="123"/>
      <c r="FAH26" s="123"/>
      <c r="FAI26" s="123"/>
      <c r="FAN26" s="123"/>
      <c r="FAO26" s="123"/>
      <c r="FAP26" s="123"/>
      <c r="FAU26" s="123"/>
      <c r="FAV26" s="123"/>
      <c r="FAW26" s="123"/>
      <c r="FBB26" s="123"/>
      <c r="FBC26" s="123"/>
      <c r="FBD26" s="123"/>
      <c r="FBI26" s="123"/>
      <c r="FBJ26" s="123"/>
      <c r="FBK26" s="123"/>
      <c r="FBP26" s="123"/>
      <c r="FBQ26" s="123"/>
      <c r="FBR26" s="123"/>
      <c r="FBW26" s="123"/>
      <c r="FBX26" s="123"/>
      <c r="FBY26" s="123"/>
      <c r="FCD26" s="123"/>
      <c r="FCE26" s="123"/>
      <c r="FCF26" s="123"/>
      <c r="FCK26" s="123"/>
      <c r="FCL26" s="123"/>
      <c r="FCM26" s="123"/>
      <c r="FCR26" s="123"/>
      <c r="FCS26" s="123"/>
      <c r="FCT26" s="123"/>
      <c r="FCY26" s="123"/>
      <c r="FCZ26" s="123"/>
      <c r="FDA26" s="123"/>
      <c r="FDF26" s="123"/>
      <c r="FDG26" s="123"/>
      <c r="FDH26" s="123"/>
      <c r="FDM26" s="123"/>
      <c r="FDN26" s="123"/>
      <c r="FDO26" s="123"/>
      <c r="FDT26" s="123"/>
      <c r="FDU26" s="123"/>
      <c r="FDV26" s="123"/>
      <c r="FEA26" s="123"/>
      <c r="FEB26" s="123"/>
      <c r="FEC26" s="123"/>
      <c r="FEH26" s="123"/>
      <c r="FEI26" s="123"/>
      <c r="FEJ26" s="123"/>
      <c r="FEO26" s="123"/>
      <c r="FEP26" s="123"/>
      <c r="FEQ26" s="123"/>
      <c r="FEV26" s="123"/>
      <c r="FEW26" s="123"/>
      <c r="FEX26" s="123"/>
      <c r="FFC26" s="123"/>
      <c r="FFD26" s="123"/>
      <c r="FFE26" s="123"/>
      <c r="FFJ26" s="123"/>
      <c r="FFK26" s="123"/>
      <c r="FFL26" s="123"/>
      <c r="FFQ26" s="123"/>
      <c r="FFR26" s="123"/>
      <c r="FFS26" s="123"/>
      <c r="FFX26" s="123"/>
      <c r="FFY26" s="123"/>
      <c r="FFZ26" s="123"/>
      <c r="FGE26" s="123"/>
      <c r="FGF26" s="123"/>
      <c r="FGG26" s="123"/>
      <c r="FGL26" s="123"/>
      <c r="FGM26" s="123"/>
      <c r="FGN26" s="123"/>
      <c r="FGS26" s="123"/>
      <c r="FGT26" s="123"/>
      <c r="FGU26" s="123"/>
      <c r="FGZ26" s="123"/>
      <c r="FHA26" s="123"/>
      <c r="FHB26" s="123"/>
      <c r="FHG26" s="123"/>
      <c r="FHH26" s="123"/>
      <c r="FHI26" s="123"/>
      <c r="FHN26" s="123"/>
      <c r="FHO26" s="123"/>
      <c r="FHP26" s="123"/>
      <c r="FHU26" s="123"/>
      <c r="FHV26" s="123"/>
      <c r="FHW26" s="123"/>
      <c r="FIB26" s="123"/>
      <c r="FIC26" s="123"/>
      <c r="FID26" s="123"/>
      <c r="FII26" s="123"/>
      <c r="FIJ26" s="123"/>
      <c r="FIK26" s="123"/>
      <c r="FIP26" s="123"/>
      <c r="FIQ26" s="123"/>
      <c r="FIR26" s="123"/>
      <c r="FIW26" s="123"/>
      <c r="FIX26" s="123"/>
      <c r="FIY26" s="123"/>
      <c r="FJD26" s="123"/>
      <c r="FJE26" s="123"/>
      <c r="FJF26" s="123"/>
      <c r="FJK26" s="123"/>
      <c r="FJL26" s="123"/>
      <c r="FJM26" s="123"/>
      <c r="FJR26" s="123"/>
      <c r="FJS26" s="123"/>
      <c r="FJT26" s="123"/>
      <c r="FJY26" s="123"/>
      <c r="FJZ26" s="123"/>
      <c r="FKA26" s="123"/>
      <c r="FKF26" s="123"/>
      <c r="FKG26" s="123"/>
      <c r="FKH26" s="123"/>
      <c r="FKM26" s="123"/>
      <c r="FKN26" s="123"/>
      <c r="FKO26" s="123"/>
      <c r="FKT26" s="123"/>
      <c r="FKU26" s="123"/>
      <c r="FKV26" s="123"/>
      <c r="FLA26" s="123"/>
      <c r="FLB26" s="123"/>
      <c r="FLC26" s="123"/>
      <c r="FLH26" s="123"/>
      <c r="FLI26" s="123"/>
      <c r="FLJ26" s="123"/>
      <c r="FLO26" s="123"/>
      <c r="FLP26" s="123"/>
      <c r="FLQ26" s="123"/>
      <c r="FLV26" s="123"/>
      <c r="FLW26" s="123"/>
      <c r="FLX26" s="123"/>
      <c r="FMC26" s="123"/>
      <c r="FMD26" s="123"/>
      <c r="FME26" s="123"/>
      <c r="FMJ26" s="123"/>
      <c r="FMK26" s="123"/>
      <c r="FML26" s="123"/>
      <c r="FMQ26" s="123"/>
      <c r="FMR26" s="123"/>
      <c r="FMS26" s="123"/>
      <c r="FMX26" s="123"/>
      <c r="FMY26" s="123"/>
      <c r="FMZ26" s="123"/>
      <c r="FNE26" s="123"/>
      <c r="FNF26" s="123"/>
      <c r="FNG26" s="123"/>
      <c r="FNL26" s="123"/>
      <c r="FNM26" s="123"/>
      <c r="FNN26" s="123"/>
      <c r="FNS26" s="123"/>
      <c r="FNT26" s="123"/>
      <c r="FNU26" s="123"/>
      <c r="FNZ26" s="123"/>
      <c r="FOA26" s="123"/>
      <c r="FOB26" s="123"/>
      <c r="FOG26" s="123"/>
      <c r="FOH26" s="123"/>
      <c r="FOI26" s="123"/>
      <c r="FON26" s="123"/>
      <c r="FOO26" s="123"/>
      <c r="FOP26" s="123"/>
      <c r="FOU26" s="123"/>
      <c r="FOV26" s="123"/>
      <c r="FOW26" s="123"/>
      <c r="FPB26" s="123"/>
      <c r="FPC26" s="123"/>
      <c r="FPD26" s="123"/>
      <c r="FPI26" s="123"/>
      <c r="FPJ26" s="123"/>
      <c r="FPK26" s="123"/>
      <c r="FPP26" s="123"/>
      <c r="FPQ26" s="123"/>
      <c r="FPR26" s="123"/>
      <c r="FPW26" s="123"/>
      <c r="FPX26" s="123"/>
      <c r="FPY26" s="123"/>
      <c r="FQD26" s="123"/>
      <c r="FQE26" s="123"/>
      <c r="FQF26" s="123"/>
      <c r="FQK26" s="123"/>
      <c r="FQL26" s="123"/>
      <c r="FQM26" s="123"/>
      <c r="FQR26" s="123"/>
      <c r="FQS26" s="123"/>
      <c r="FQT26" s="123"/>
      <c r="FQY26" s="123"/>
      <c r="FQZ26" s="123"/>
      <c r="FRA26" s="123"/>
      <c r="FRF26" s="123"/>
      <c r="FRG26" s="123"/>
      <c r="FRH26" s="123"/>
      <c r="FRM26" s="123"/>
      <c r="FRN26" s="123"/>
      <c r="FRO26" s="123"/>
      <c r="FRT26" s="123"/>
      <c r="FRU26" s="123"/>
      <c r="FRV26" s="123"/>
      <c r="FSA26" s="123"/>
      <c r="FSB26" s="123"/>
      <c r="FSC26" s="123"/>
      <c r="FSH26" s="123"/>
      <c r="FSI26" s="123"/>
      <c r="FSJ26" s="123"/>
      <c r="FSO26" s="123"/>
      <c r="FSP26" s="123"/>
      <c r="FSQ26" s="123"/>
      <c r="FSV26" s="123"/>
      <c r="FSW26" s="123"/>
      <c r="FSX26" s="123"/>
      <c r="FTC26" s="123"/>
      <c r="FTD26" s="123"/>
      <c r="FTE26" s="123"/>
      <c r="FTJ26" s="123"/>
      <c r="FTK26" s="123"/>
      <c r="FTL26" s="123"/>
      <c r="FTQ26" s="123"/>
      <c r="FTR26" s="123"/>
      <c r="FTS26" s="123"/>
      <c r="FTX26" s="123"/>
      <c r="FTY26" s="123"/>
      <c r="FTZ26" s="123"/>
      <c r="FUE26" s="123"/>
      <c r="FUF26" s="123"/>
      <c r="FUG26" s="123"/>
      <c r="FUL26" s="123"/>
      <c r="FUM26" s="123"/>
      <c r="FUN26" s="123"/>
      <c r="FUS26" s="123"/>
      <c r="FUT26" s="123"/>
      <c r="FUU26" s="123"/>
      <c r="FUZ26" s="123"/>
      <c r="FVA26" s="123"/>
      <c r="FVB26" s="123"/>
      <c r="FVG26" s="123"/>
      <c r="FVH26" s="123"/>
      <c r="FVI26" s="123"/>
      <c r="FVN26" s="123"/>
      <c r="FVO26" s="123"/>
      <c r="FVP26" s="123"/>
      <c r="FVU26" s="123"/>
      <c r="FVV26" s="123"/>
      <c r="FVW26" s="123"/>
      <c r="FWB26" s="123"/>
      <c r="FWC26" s="123"/>
      <c r="FWD26" s="123"/>
      <c r="FWI26" s="123"/>
      <c r="FWJ26" s="123"/>
      <c r="FWK26" s="123"/>
      <c r="FWP26" s="123"/>
      <c r="FWQ26" s="123"/>
      <c r="FWR26" s="123"/>
      <c r="FWW26" s="123"/>
      <c r="FWX26" s="123"/>
      <c r="FWY26" s="123"/>
      <c r="FXD26" s="123"/>
      <c r="FXE26" s="123"/>
      <c r="FXF26" s="123"/>
      <c r="FXK26" s="123"/>
      <c r="FXL26" s="123"/>
      <c r="FXM26" s="123"/>
      <c r="FXR26" s="123"/>
      <c r="FXS26" s="123"/>
      <c r="FXT26" s="123"/>
      <c r="FXY26" s="123"/>
      <c r="FXZ26" s="123"/>
      <c r="FYA26" s="123"/>
      <c r="FYF26" s="123"/>
      <c r="FYG26" s="123"/>
      <c r="FYH26" s="123"/>
      <c r="FYM26" s="123"/>
      <c r="FYN26" s="123"/>
      <c r="FYO26" s="123"/>
      <c r="FYT26" s="123"/>
      <c r="FYU26" s="123"/>
      <c r="FYV26" s="123"/>
      <c r="FZA26" s="123"/>
      <c r="FZB26" s="123"/>
      <c r="FZC26" s="123"/>
      <c r="FZH26" s="123"/>
      <c r="FZI26" s="123"/>
      <c r="FZJ26" s="123"/>
      <c r="FZO26" s="123"/>
      <c r="FZP26" s="123"/>
      <c r="FZQ26" s="123"/>
      <c r="FZV26" s="123"/>
      <c r="FZW26" s="123"/>
      <c r="FZX26" s="123"/>
      <c r="GAC26" s="123"/>
      <c r="GAD26" s="123"/>
      <c r="GAE26" s="123"/>
      <c r="GAJ26" s="123"/>
      <c r="GAK26" s="123"/>
      <c r="GAL26" s="123"/>
      <c r="GAQ26" s="123"/>
      <c r="GAR26" s="123"/>
      <c r="GAS26" s="123"/>
      <c r="GAX26" s="123"/>
      <c r="GAY26" s="123"/>
      <c r="GAZ26" s="123"/>
      <c r="GBE26" s="123"/>
      <c r="GBF26" s="123"/>
      <c r="GBG26" s="123"/>
      <c r="GBL26" s="123"/>
      <c r="GBM26" s="123"/>
      <c r="GBN26" s="123"/>
      <c r="GBS26" s="123"/>
      <c r="GBT26" s="123"/>
      <c r="GBU26" s="123"/>
      <c r="GBZ26" s="123"/>
      <c r="GCA26" s="123"/>
      <c r="GCB26" s="123"/>
      <c r="GCG26" s="123"/>
      <c r="GCH26" s="123"/>
      <c r="GCI26" s="123"/>
      <c r="GCN26" s="123"/>
      <c r="GCO26" s="123"/>
      <c r="GCP26" s="123"/>
      <c r="GCU26" s="123"/>
      <c r="GCV26" s="123"/>
      <c r="GCW26" s="123"/>
      <c r="GDB26" s="123"/>
      <c r="GDC26" s="123"/>
      <c r="GDD26" s="123"/>
      <c r="GDI26" s="123"/>
      <c r="GDJ26" s="123"/>
      <c r="GDK26" s="123"/>
      <c r="GDP26" s="123"/>
      <c r="GDQ26" s="123"/>
      <c r="GDR26" s="123"/>
      <c r="GDW26" s="123"/>
      <c r="GDX26" s="123"/>
      <c r="GDY26" s="123"/>
      <c r="GED26" s="123"/>
      <c r="GEE26" s="123"/>
      <c r="GEF26" s="123"/>
      <c r="GEK26" s="123"/>
      <c r="GEL26" s="123"/>
      <c r="GEM26" s="123"/>
      <c r="GER26" s="123"/>
      <c r="GES26" s="123"/>
      <c r="GET26" s="123"/>
      <c r="GEY26" s="123"/>
      <c r="GEZ26" s="123"/>
      <c r="GFA26" s="123"/>
      <c r="GFF26" s="123"/>
      <c r="GFG26" s="123"/>
      <c r="GFH26" s="123"/>
      <c r="GFM26" s="123"/>
      <c r="GFN26" s="123"/>
      <c r="GFO26" s="123"/>
      <c r="GFT26" s="123"/>
      <c r="GFU26" s="123"/>
      <c r="GFV26" s="123"/>
      <c r="GGA26" s="123"/>
      <c r="GGB26" s="123"/>
      <c r="GGC26" s="123"/>
      <c r="GGH26" s="123"/>
      <c r="GGI26" s="123"/>
      <c r="GGJ26" s="123"/>
      <c r="GGO26" s="123"/>
      <c r="GGP26" s="123"/>
      <c r="GGQ26" s="123"/>
      <c r="GGV26" s="123"/>
      <c r="GGW26" s="123"/>
      <c r="GGX26" s="123"/>
      <c r="GHC26" s="123"/>
      <c r="GHD26" s="123"/>
      <c r="GHE26" s="123"/>
      <c r="GHJ26" s="123"/>
      <c r="GHK26" s="123"/>
      <c r="GHL26" s="123"/>
      <c r="GHQ26" s="123"/>
      <c r="GHR26" s="123"/>
      <c r="GHS26" s="123"/>
      <c r="GHX26" s="123"/>
      <c r="GHY26" s="123"/>
      <c r="GHZ26" s="123"/>
      <c r="GIE26" s="123"/>
      <c r="GIF26" s="123"/>
      <c r="GIG26" s="123"/>
      <c r="GIL26" s="123"/>
      <c r="GIM26" s="123"/>
      <c r="GIN26" s="123"/>
      <c r="GIS26" s="123"/>
      <c r="GIT26" s="123"/>
      <c r="GIU26" s="123"/>
      <c r="GIZ26" s="123"/>
      <c r="GJA26" s="123"/>
      <c r="GJB26" s="123"/>
      <c r="GJG26" s="123"/>
      <c r="GJH26" s="123"/>
      <c r="GJI26" s="123"/>
      <c r="GJN26" s="123"/>
      <c r="GJO26" s="123"/>
      <c r="GJP26" s="123"/>
      <c r="GJU26" s="123"/>
      <c r="GJV26" s="123"/>
      <c r="GJW26" s="123"/>
      <c r="GKB26" s="123"/>
      <c r="GKC26" s="123"/>
      <c r="GKD26" s="123"/>
      <c r="GKI26" s="123"/>
      <c r="GKJ26" s="123"/>
      <c r="GKK26" s="123"/>
      <c r="GKP26" s="123"/>
      <c r="GKQ26" s="123"/>
      <c r="GKR26" s="123"/>
      <c r="GKW26" s="123"/>
      <c r="GKX26" s="123"/>
      <c r="GKY26" s="123"/>
      <c r="GLD26" s="123"/>
      <c r="GLE26" s="123"/>
      <c r="GLF26" s="123"/>
      <c r="GLK26" s="123"/>
      <c r="GLL26" s="123"/>
      <c r="GLM26" s="123"/>
      <c r="GLR26" s="123"/>
      <c r="GLS26" s="123"/>
      <c r="GLT26" s="123"/>
      <c r="GLY26" s="123"/>
      <c r="GLZ26" s="123"/>
      <c r="GMA26" s="123"/>
      <c r="GMF26" s="123"/>
      <c r="GMG26" s="123"/>
      <c r="GMH26" s="123"/>
      <c r="GMM26" s="123"/>
      <c r="GMN26" s="123"/>
      <c r="GMO26" s="123"/>
      <c r="GMT26" s="123"/>
      <c r="GMU26" s="123"/>
      <c r="GMV26" s="123"/>
      <c r="GNA26" s="123"/>
      <c r="GNB26" s="123"/>
      <c r="GNC26" s="123"/>
      <c r="GNH26" s="123"/>
      <c r="GNI26" s="123"/>
      <c r="GNJ26" s="123"/>
      <c r="GNO26" s="123"/>
      <c r="GNP26" s="123"/>
      <c r="GNQ26" s="123"/>
      <c r="GNV26" s="123"/>
      <c r="GNW26" s="123"/>
      <c r="GNX26" s="123"/>
      <c r="GOC26" s="123"/>
      <c r="GOD26" s="123"/>
      <c r="GOE26" s="123"/>
      <c r="GOJ26" s="123"/>
      <c r="GOK26" s="123"/>
      <c r="GOL26" s="123"/>
      <c r="GOQ26" s="123"/>
      <c r="GOR26" s="123"/>
      <c r="GOS26" s="123"/>
      <c r="GOX26" s="123"/>
      <c r="GOY26" s="123"/>
      <c r="GOZ26" s="123"/>
      <c r="GPE26" s="123"/>
      <c r="GPF26" s="123"/>
      <c r="GPG26" s="123"/>
      <c r="GPL26" s="123"/>
      <c r="GPM26" s="123"/>
      <c r="GPN26" s="123"/>
      <c r="GPS26" s="123"/>
      <c r="GPT26" s="123"/>
      <c r="GPU26" s="123"/>
      <c r="GPZ26" s="123"/>
      <c r="GQA26" s="123"/>
      <c r="GQB26" s="123"/>
      <c r="GQG26" s="123"/>
      <c r="GQH26" s="123"/>
      <c r="GQI26" s="123"/>
      <c r="GQN26" s="123"/>
      <c r="GQO26" s="123"/>
      <c r="GQP26" s="123"/>
      <c r="GQU26" s="123"/>
      <c r="GQV26" s="123"/>
      <c r="GQW26" s="123"/>
      <c r="GRB26" s="123"/>
      <c r="GRC26" s="123"/>
      <c r="GRD26" s="123"/>
      <c r="GRI26" s="123"/>
      <c r="GRJ26" s="123"/>
      <c r="GRK26" s="123"/>
      <c r="GRP26" s="123"/>
      <c r="GRQ26" s="123"/>
      <c r="GRR26" s="123"/>
      <c r="GRW26" s="123"/>
      <c r="GRX26" s="123"/>
      <c r="GRY26" s="123"/>
      <c r="GSD26" s="123"/>
      <c r="GSE26" s="123"/>
      <c r="GSF26" s="123"/>
      <c r="GSK26" s="123"/>
      <c r="GSL26" s="123"/>
      <c r="GSM26" s="123"/>
      <c r="GSR26" s="123"/>
      <c r="GSS26" s="123"/>
      <c r="GST26" s="123"/>
      <c r="GSY26" s="123"/>
      <c r="GSZ26" s="123"/>
      <c r="GTA26" s="123"/>
      <c r="GTF26" s="123"/>
      <c r="GTG26" s="123"/>
      <c r="GTH26" s="123"/>
      <c r="GTM26" s="123"/>
      <c r="GTN26" s="123"/>
      <c r="GTO26" s="123"/>
      <c r="GTT26" s="123"/>
      <c r="GTU26" s="123"/>
      <c r="GTV26" s="123"/>
      <c r="GUA26" s="123"/>
      <c r="GUB26" s="123"/>
      <c r="GUC26" s="123"/>
      <c r="GUH26" s="123"/>
      <c r="GUI26" s="123"/>
      <c r="GUJ26" s="123"/>
      <c r="GUO26" s="123"/>
      <c r="GUP26" s="123"/>
      <c r="GUQ26" s="123"/>
      <c r="GUV26" s="123"/>
      <c r="GUW26" s="123"/>
      <c r="GUX26" s="123"/>
      <c r="GVC26" s="123"/>
      <c r="GVD26" s="123"/>
      <c r="GVE26" s="123"/>
      <c r="GVJ26" s="123"/>
      <c r="GVK26" s="123"/>
      <c r="GVL26" s="123"/>
      <c r="GVQ26" s="123"/>
      <c r="GVR26" s="123"/>
      <c r="GVS26" s="123"/>
      <c r="GVX26" s="123"/>
      <c r="GVY26" s="123"/>
      <c r="GVZ26" s="123"/>
      <c r="GWE26" s="123"/>
      <c r="GWF26" s="123"/>
      <c r="GWG26" s="123"/>
      <c r="GWL26" s="123"/>
      <c r="GWM26" s="123"/>
      <c r="GWN26" s="123"/>
      <c r="GWS26" s="123"/>
      <c r="GWT26" s="123"/>
      <c r="GWU26" s="123"/>
      <c r="GWZ26" s="123"/>
      <c r="GXA26" s="123"/>
      <c r="GXB26" s="123"/>
      <c r="GXG26" s="123"/>
      <c r="GXH26" s="123"/>
      <c r="GXI26" s="123"/>
      <c r="GXN26" s="123"/>
      <c r="GXO26" s="123"/>
      <c r="GXP26" s="123"/>
      <c r="GXU26" s="123"/>
      <c r="GXV26" s="123"/>
      <c r="GXW26" s="123"/>
      <c r="GYB26" s="123"/>
      <c r="GYC26" s="123"/>
      <c r="GYD26" s="123"/>
      <c r="GYI26" s="123"/>
      <c r="GYJ26" s="123"/>
      <c r="GYK26" s="123"/>
      <c r="GYP26" s="123"/>
      <c r="GYQ26" s="123"/>
      <c r="GYR26" s="123"/>
      <c r="GYW26" s="123"/>
      <c r="GYX26" s="123"/>
      <c r="GYY26" s="123"/>
      <c r="GZD26" s="123"/>
      <c r="GZE26" s="123"/>
      <c r="GZF26" s="123"/>
      <c r="GZK26" s="123"/>
      <c r="GZL26" s="123"/>
      <c r="GZM26" s="123"/>
      <c r="GZR26" s="123"/>
      <c r="GZS26" s="123"/>
      <c r="GZT26" s="123"/>
      <c r="GZY26" s="123"/>
      <c r="GZZ26" s="123"/>
      <c r="HAA26" s="123"/>
      <c r="HAF26" s="123"/>
      <c r="HAG26" s="123"/>
      <c r="HAH26" s="123"/>
      <c r="HAM26" s="123"/>
      <c r="HAN26" s="123"/>
      <c r="HAO26" s="123"/>
      <c r="HAT26" s="123"/>
      <c r="HAU26" s="123"/>
      <c r="HAV26" s="123"/>
      <c r="HBA26" s="123"/>
      <c r="HBB26" s="123"/>
      <c r="HBC26" s="123"/>
      <c r="HBH26" s="123"/>
      <c r="HBI26" s="123"/>
      <c r="HBJ26" s="123"/>
      <c r="HBO26" s="123"/>
      <c r="HBP26" s="123"/>
      <c r="HBQ26" s="123"/>
      <c r="HBV26" s="123"/>
      <c r="HBW26" s="123"/>
      <c r="HBX26" s="123"/>
      <c r="HCC26" s="123"/>
      <c r="HCD26" s="123"/>
      <c r="HCE26" s="123"/>
      <c r="HCJ26" s="123"/>
      <c r="HCK26" s="123"/>
      <c r="HCL26" s="123"/>
      <c r="HCQ26" s="123"/>
      <c r="HCR26" s="123"/>
      <c r="HCS26" s="123"/>
      <c r="HCX26" s="123"/>
      <c r="HCY26" s="123"/>
      <c r="HCZ26" s="123"/>
      <c r="HDE26" s="123"/>
      <c r="HDF26" s="123"/>
      <c r="HDG26" s="123"/>
      <c r="HDL26" s="123"/>
      <c r="HDM26" s="123"/>
      <c r="HDN26" s="123"/>
      <c r="HDS26" s="123"/>
      <c r="HDT26" s="123"/>
      <c r="HDU26" s="123"/>
      <c r="HDZ26" s="123"/>
      <c r="HEA26" s="123"/>
      <c r="HEB26" s="123"/>
      <c r="HEG26" s="123"/>
      <c r="HEH26" s="123"/>
      <c r="HEI26" s="123"/>
      <c r="HEN26" s="123"/>
      <c r="HEO26" s="123"/>
      <c r="HEP26" s="123"/>
      <c r="HEU26" s="123"/>
      <c r="HEV26" s="123"/>
      <c r="HEW26" s="123"/>
      <c r="HFB26" s="123"/>
      <c r="HFC26" s="123"/>
      <c r="HFD26" s="123"/>
      <c r="HFI26" s="123"/>
      <c r="HFJ26" s="123"/>
      <c r="HFK26" s="123"/>
      <c r="HFP26" s="123"/>
      <c r="HFQ26" s="123"/>
      <c r="HFR26" s="123"/>
      <c r="HFW26" s="123"/>
      <c r="HFX26" s="123"/>
      <c r="HFY26" s="123"/>
      <c r="HGD26" s="123"/>
      <c r="HGE26" s="123"/>
      <c r="HGF26" s="123"/>
      <c r="HGK26" s="123"/>
      <c r="HGL26" s="123"/>
      <c r="HGM26" s="123"/>
      <c r="HGR26" s="123"/>
      <c r="HGS26" s="123"/>
      <c r="HGT26" s="123"/>
      <c r="HGY26" s="123"/>
      <c r="HGZ26" s="123"/>
      <c r="HHA26" s="123"/>
      <c r="HHF26" s="123"/>
      <c r="HHG26" s="123"/>
      <c r="HHH26" s="123"/>
      <c r="HHM26" s="123"/>
      <c r="HHN26" s="123"/>
      <c r="HHO26" s="123"/>
      <c r="HHT26" s="123"/>
      <c r="HHU26" s="123"/>
      <c r="HHV26" s="123"/>
      <c r="HIA26" s="123"/>
      <c r="HIB26" s="123"/>
      <c r="HIC26" s="123"/>
      <c r="HIH26" s="123"/>
      <c r="HII26" s="123"/>
      <c r="HIJ26" s="123"/>
      <c r="HIO26" s="123"/>
      <c r="HIP26" s="123"/>
      <c r="HIQ26" s="123"/>
      <c r="HIV26" s="123"/>
      <c r="HIW26" s="123"/>
      <c r="HIX26" s="123"/>
      <c r="HJC26" s="123"/>
      <c r="HJD26" s="123"/>
      <c r="HJE26" s="123"/>
      <c r="HJJ26" s="123"/>
      <c r="HJK26" s="123"/>
      <c r="HJL26" s="123"/>
      <c r="HJQ26" s="123"/>
      <c r="HJR26" s="123"/>
      <c r="HJS26" s="123"/>
      <c r="HJX26" s="123"/>
      <c r="HJY26" s="123"/>
      <c r="HJZ26" s="123"/>
      <c r="HKE26" s="123"/>
      <c r="HKF26" s="123"/>
      <c r="HKG26" s="123"/>
      <c r="HKL26" s="123"/>
      <c r="HKM26" s="123"/>
      <c r="HKN26" s="123"/>
      <c r="HKS26" s="123"/>
      <c r="HKT26" s="123"/>
      <c r="HKU26" s="123"/>
      <c r="HKZ26" s="123"/>
      <c r="HLA26" s="123"/>
      <c r="HLB26" s="123"/>
      <c r="HLG26" s="123"/>
      <c r="HLH26" s="123"/>
      <c r="HLI26" s="123"/>
      <c r="HLN26" s="123"/>
      <c r="HLO26" s="123"/>
      <c r="HLP26" s="123"/>
      <c r="HLU26" s="123"/>
      <c r="HLV26" s="123"/>
      <c r="HLW26" s="123"/>
      <c r="HMB26" s="123"/>
      <c r="HMC26" s="123"/>
      <c r="HMD26" s="123"/>
      <c r="HMI26" s="123"/>
      <c r="HMJ26" s="123"/>
      <c r="HMK26" s="123"/>
      <c r="HMP26" s="123"/>
      <c r="HMQ26" s="123"/>
      <c r="HMR26" s="123"/>
      <c r="HMW26" s="123"/>
      <c r="HMX26" s="123"/>
      <c r="HMY26" s="123"/>
      <c r="HND26" s="123"/>
      <c r="HNE26" s="123"/>
      <c r="HNF26" s="123"/>
      <c r="HNK26" s="123"/>
      <c r="HNL26" s="123"/>
      <c r="HNM26" s="123"/>
      <c r="HNR26" s="123"/>
      <c r="HNS26" s="123"/>
      <c r="HNT26" s="123"/>
      <c r="HNY26" s="123"/>
      <c r="HNZ26" s="123"/>
      <c r="HOA26" s="123"/>
      <c r="HOF26" s="123"/>
      <c r="HOG26" s="123"/>
      <c r="HOH26" s="123"/>
      <c r="HOM26" s="123"/>
      <c r="HON26" s="123"/>
      <c r="HOO26" s="123"/>
      <c r="HOT26" s="123"/>
      <c r="HOU26" s="123"/>
      <c r="HOV26" s="123"/>
      <c r="HPA26" s="123"/>
      <c r="HPB26" s="123"/>
      <c r="HPC26" s="123"/>
      <c r="HPH26" s="123"/>
      <c r="HPI26" s="123"/>
      <c r="HPJ26" s="123"/>
      <c r="HPO26" s="123"/>
      <c r="HPP26" s="123"/>
      <c r="HPQ26" s="123"/>
      <c r="HPV26" s="123"/>
      <c r="HPW26" s="123"/>
      <c r="HPX26" s="123"/>
      <c r="HQC26" s="123"/>
      <c r="HQD26" s="123"/>
      <c r="HQE26" s="123"/>
      <c r="HQJ26" s="123"/>
      <c r="HQK26" s="123"/>
      <c r="HQL26" s="123"/>
      <c r="HQQ26" s="123"/>
      <c r="HQR26" s="123"/>
      <c r="HQS26" s="123"/>
      <c r="HQX26" s="123"/>
      <c r="HQY26" s="123"/>
      <c r="HQZ26" s="123"/>
      <c r="HRE26" s="123"/>
      <c r="HRF26" s="123"/>
      <c r="HRG26" s="123"/>
      <c r="HRL26" s="123"/>
      <c r="HRM26" s="123"/>
      <c r="HRN26" s="123"/>
      <c r="HRS26" s="123"/>
      <c r="HRT26" s="123"/>
      <c r="HRU26" s="123"/>
      <c r="HRZ26" s="123"/>
      <c r="HSA26" s="123"/>
      <c r="HSB26" s="123"/>
      <c r="HSG26" s="123"/>
      <c r="HSH26" s="123"/>
      <c r="HSI26" s="123"/>
      <c r="HSN26" s="123"/>
      <c r="HSO26" s="123"/>
      <c r="HSP26" s="123"/>
      <c r="HSU26" s="123"/>
      <c r="HSV26" s="123"/>
      <c r="HSW26" s="123"/>
      <c r="HTB26" s="123"/>
      <c r="HTC26" s="123"/>
      <c r="HTD26" s="123"/>
      <c r="HTI26" s="123"/>
      <c r="HTJ26" s="123"/>
      <c r="HTK26" s="123"/>
      <c r="HTP26" s="123"/>
      <c r="HTQ26" s="123"/>
      <c r="HTR26" s="123"/>
      <c r="HTW26" s="123"/>
      <c r="HTX26" s="123"/>
      <c r="HTY26" s="123"/>
      <c r="HUD26" s="123"/>
      <c r="HUE26" s="123"/>
      <c r="HUF26" s="123"/>
      <c r="HUK26" s="123"/>
      <c r="HUL26" s="123"/>
      <c r="HUM26" s="123"/>
      <c r="HUR26" s="123"/>
      <c r="HUS26" s="123"/>
      <c r="HUT26" s="123"/>
      <c r="HUY26" s="123"/>
      <c r="HUZ26" s="123"/>
      <c r="HVA26" s="123"/>
      <c r="HVF26" s="123"/>
      <c r="HVG26" s="123"/>
      <c r="HVH26" s="123"/>
      <c r="HVM26" s="123"/>
      <c r="HVN26" s="123"/>
      <c r="HVO26" s="123"/>
      <c r="HVT26" s="123"/>
      <c r="HVU26" s="123"/>
      <c r="HVV26" s="123"/>
      <c r="HWA26" s="123"/>
      <c r="HWB26" s="123"/>
      <c r="HWC26" s="123"/>
      <c r="HWH26" s="123"/>
      <c r="HWI26" s="123"/>
      <c r="HWJ26" s="123"/>
      <c r="HWO26" s="123"/>
      <c r="HWP26" s="123"/>
      <c r="HWQ26" s="123"/>
      <c r="HWV26" s="123"/>
      <c r="HWW26" s="123"/>
      <c r="HWX26" s="123"/>
      <c r="HXC26" s="123"/>
      <c r="HXD26" s="123"/>
      <c r="HXE26" s="123"/>
      <c r="HXJ26" s="123"/>
      <c r="HXK26" s="123"/>
      <c r="HXL26" s="123"/>
      <c r="HXQ26" s="123"/>
      <c r="HXR26" s="123"/>
      <c r="HXS26" s="123"/>
      <c r="HXX26" s="123"/>
      <c r="HXY26" s="123"/>
      <c r="HXZ26" s="123"/>
      <c r="HYE26" s="123"/>
      <c r="HYF26" s="123"/>
      <c r="HYG26" s="123"/>
      <c r="HYL26" s="123"/>
      <c r="HYM26" s="123"/>
      <c r="HYN26" s="123"/>
      <c r="HYS26" s="123"/>
      <c r="HYT26" s="123"/>
      <c r="HYU26" s="123"/>
      <c r="HYZ26" s="123"/>
      <c r="HZA26" s="123"/>
      <c r="HZB26" s="123"/>
      <c r="HZG26" s="123"/>
      <c r="HZH26" s="123"/>
      <c r="HZI26" s="123"/>
      <c r="HZN26" s="123"/>
      <c r="HZO26" s="123"/>
      <c r="HZP26" s="123"/>
      <c r="HZU26" s="123"/>
      <c r="HZV26" s="123"/>
      <c r="HZW26" s="123"/>
      <c r="IAB26" s="123"/>
      <c r="IAC26" s="123"/>
      <c r="IAD26" s="123"/>
      <c r="IAI26" s="123"/>
      <c r="IAJ26" s="123"/>
      <c r="IAK26" s="123"/>
      <c r="IAP26" s="123"/>
      <c r="IAQ26" s="123"/>
      <c r="IAR26" s="123"/>
      <c r="IAW26" s="123"/>
      <c r="IAX26" s="123"/>
      <c r="IAY26" s="123"/>
      <c r="IBD26" s="123"/>
      <c r="IBE26" s="123"/>
      <c r="IBF26" s="123"/>
      <c r="IBK26" s="123"/>
      <c r="IBL26" s="123"/>
      <c r="IBM26" s="123"/>
      <c r="IBR26" s="123"/>
      <c r="IBS26" s="123"/>
      <c r="IBT26" s="123"/>
      <c r="IBY26" s="123"/>
      <c r="IBZ26" s="123"/>
      <c r="ICA26" s="123"/>
      <c r="ICF26" s="123"/>
      <c r="ICG26" s="123"/>
      <c r="ICH26" s="123"/>
      <c r="ICM26" s="123"/>
      <c r="ICN26" s="123"/>
      <c r="ICO26" s="123"/>
      <c r="ICT26" s="123"/>
      <c r="ICU26" s="123"/>
      <c r="ICV26" s="123"/>
      <c r="IDA26" s="123"/>
      <c r="IDB26" s="123"/>
      <c r="IDC26" s="123"/>
      <c r="IDH26" s="123"/>
      <c r="IDI26" s="123"/>
      <c r="IDJ26" s="123"/>
      <c r="IDO26" s="123"/>
      <c r="IDP26" s="123"/>
      <c r="IDQ26" s="123"/>
      <c r="IDV26" s="123"/>
      <c r="IDW26" s="123"/>
      <c r="IDX26" s="123"/>
      <c r="IEC26" s="123"/>
      <c r="IED26" s="123"/>
      <c r="IEE26" s="123"/>
      <c r="IEJ26" s="123"/>
      <c r="IEK26" s="123"/>
      <c r="IEL26" s="123"/>
      <c r="IEQ26" s="123"/>
      <c r="IER26" s="123"/>
      <c r="IES26" s="123"/>
      <c r="IEX26" s="123"/>
      <c r="IEY26" s="123"/>
      <c r="IEZ26" s="123"/>
      <c r="IFE26" s="123"/>
      <c r="IFF26" s="123"/>
      <c r="IFG26" s="123"/>
      <c r="IFL26" s="123"/>
      <c r="IFM26" s="123"/>
      <c r="IFN26" s="123"/>
      <c r="IFS26" s="123"/>
      <c r="IFT26" s="123"/>
      <c r="IFU26" s="123"/>
      <c r="IFZ26" s="123"/>
      <c r="IGA26" s="123"/>
      <c r="IGB26" s="123"/>
      <c r="IGG26" s="123"/>
      <c r="IGH26" s="123"/>
      <c r="IGI26" s="123"/>
      <c r="IGN26" s="123"/>
      <c r="IGO26" s="123"/>
      <c r="IGP26" s="123"/>
      <c r="IGU26" s="123"/>
      <c r="IGV26" s="123"/>
      <c r="IGW26" s="123"/>
      <c r="IHB26" s="123"/>
      <c r="IHC26" s="123"/>
      <c r="IHD26" s="123"/>
      <c r="IHI26" s="123"/>
      <c r="IHJ26" s="123"/>
      <c r="IHK26" s="123"/>
      <c r="IHP26" s="123"/>
      <c r="IHQ26" s="123"/>
      <c r="IHR26" s="123"/>
      <c r="IHW26" s="123"/>
      <c r="IHX26" s="123"/>
      <c r="IHY26" s="123"/>
      <c r="IID26" s="123"/>
      <c r="IIE26" s="123"/>
      <c r="IIF26" s="123"/>
      <c r="IIK26" s="123"/>
      <c r="IIL26" s="123"/>
      <c r="IIM26" s="123"/>
      <c r="IIR26" s="123"/>
      <c r="IIS26" s="123"/>
      <c r="IIT26" s="123"/>
      <c r="IIY26" s="123"/>
      <c r="IIZ26" s="123"/>
      <c r="IJA26" s="123"/>
      <c r="IJF26" s="123"/>
      <c r="IJG26" s="123"/>
      <c r="IJH26" s="123"/>
      <c r="IJM26" s="123"/>
      <c r="IJN26" s="123"/>
      <c r="IJO26" s="123"/>
      <c r="IJT26" s="123"/>
      <c r="IJU26" s="123"/>
      <c r="IJV26" s="123"/>
      <c r="IKA26" s="123"/>
      <c r="IKB26" s="123"/>
      <c r="IKC26" s="123"/>
      <c r="IKH26" s="123"/>
      <c r="IKI26" s="123"/>
      <c r="IKJ26" s="123"/>
      <c r="IKO26" s="123"/>
      <c r="IKP26" s="123"/>
      <c r="IKQ26" s="123"/>
      <c r="IKV26" s="123"/>
      <c r="IKW26" s="123"/>
      <c r="IKX26" s="123"/>
      <c r="ILC26" s="123"/>
      <c r="ILD26" s="123"/>
      <c r="ILE26" s="123"/>
      <c r="ILJ26" s="123"/>
      <c r="ILK26" s="123"/>
      <c r="ILL26" s="123"/>
      <c r="ILQ26" s="123"/>
      <c r="ILR26" s="123"/>
      <c r="ILS26" s="123"/>
      <c r="ILX26" s="123"/>
      <c r="ILY26" s="123"/>
      <c r="ILZ26" s="123"/>
      <c r="IME26" s="123"/>
      <c r="IMF26" s="123"/>
      <c r="IMG26" s="123"/>
      <c r="IML26" s="123"/>
      <c r="IMM26" s="123"/>
      <c r="IMN26" s="123"/>
      <c r="IMS26" s="123"/>
      <c r="IMT26" s="123"/>
      <c r="IMU26" s="123"/>
      <c r="IMZ26" s="123"/>
      <c r="INA26" s="123"/>
      <c r="INB26" s="123"/>
      <c r="ING26" s="123"/>
      <c r="INH26" s="123"/>
      <c r="INI26" s="123"/>
      <c r="INN26" s="123"/>
      <c r="INO26" s="123"/>
      <c r="INP26" s="123"/>
      <c r="INU26" s="123"/>
      <c r="INV26" s="123"/>
      <c r="INW26" s="123"/>
      <c r="IOB26" s="123"/>
      <c r="IOC26" s="123"/>
      <c r="IOD26" s="123"/>
      <c r="IOI26" s="123"/>
      <c r="IOJ26" s="123"/>
      <c r="IOK26" s="123"/>
      <c r="IOP26" s="123"/>
      <c r="IOQ26" s="123"/>
      <c r="IOR26" s="123"/>
      <c r="IOW26" s="123"/>
      <c r="IOX26" s="123"/>
      <c r="IOY26" s="123"/>
      <c r="IPD26" s="123"/>
      <c r="IPE26" s="123"/>
      <c r="IPF26" s="123"/>
      <c r="IPK26" s="123"/>
      <c r="IPL26" s="123"/>
      <c r="IPM26" s="123"/>
      <c r="IPR26" s="123"/>
      <c r="IPS26" s="123"/>
      <c r="IPT26" s="123"/>
      <c r="IPY26" s="123"/>
      <c r="IPZ26" s="123"/>
      <c r="IQA26" s="123"/>
      <c r="IQF26" s="123"/>
      <c r="IQG26" s="123"/>
      <c r="IQH26" s="123"/>
      <c r="IQM26" s="123"/>
      <c r="IQN26" s="123"/>
      <c r="IQO26" s="123"/>
      <c r="IQT26" s="123"/>
      <c r="IQU26" s="123"/>
      <c r="IQV26" s="123"/>
      <c r="IRA26" s="123"/>
      <c r="IRB26" s="123"/>
      <c r="IRC26" s="123"/>
      <c r="IRH26" s="123"/>
      <c r="IRI26" s="123"/>
      <c r="IRJ26" s="123"/>
      <c r="IRO26" s="123"/>
      <c r="IRP26" s="123"/>
      <c r="IRQ26" s="123"/>
      <c r="IRV26" s="123"/>
      <c r="IRW26" s="123"/>
      <c r="IRX26" s="123"/>
      <c r="ISC26" s="123"/>
      <c r="ISD26" s="123"/>
      <c r="ISE26" s="123"/>
      <c r="ISJ26" s="123"/>
      <c r="ISK26" s="123"/>
      <c r="ISL26" s="123"/>
      <c r="ISQ26" s="123"/>
      <c r="ISR26" s="123"/>
      <c r="ISS26" s="123"/>
      <c r="ISX26" s="123"/>
      <c r="ISY26" s="123"/>
      <c r="ISZ26" s="123"/>
      <c r="ITE26" s="123"/>
      <c r="ITF26" s="123"/>
      <c r="ITG26" s="123"/>
      <c r="ITL26" s="123"/>
      <c r="ITM26" s="123"/>
      <c r="ITN26" s="123"/>
      <c r="ITS26" s="123"/>
      <c r="ITT26" s="123"/>
      <c r="ITU26" s="123"/>
      <c r="ITZ26" s="123"/>
      <c r="IUA26" s="123"/>
      <c r="IUB26" s="123"/>
      <c r="IUG26" s="123"/>
      <c r="IUH26" s="123"/>
      <c r="IUI26" s="123"/>
      <c r="IUN26" s="123"/>
      <c r="IUO26" s="123"/>
      <c r="IUP26" s="123"/>
      <c r="IUU26" s="123"/>
      <c r="IUV26" s="123"/>
      <c r="IUW26" s="123"/>
      <c r="IVB26" s="123"/>
      <c r="IVC26" s="123"/>
      <c r="IVD26" s="123"/>
      <c r="IVI26" s="123"/>
      <c r="IVJ26" s="123"/>
      <c r="IVK26" s="123"/>
      <c r="IVP26" s="123"/>
      <c r="IVQ26" s="123"/>
      <c r="IVR26" s="123"/>
      <c r="IVW26" s="123"/>
      <c r="IVX26" s="123"/>
      <c r="IVY26" s="123"/>
      <c r="IWD26" s="123"/>
      <c r="IWE26" s="123"/>
      <c r="IWF26" s="123"/>
      <c r="IWK26" s="123"/>
      <c r="IWL26" s="123"/>
      <c r="IWM26" s="123"/>
      <c r="IWR26" s="123"/>
      <c r="IWS26" s="123"/>
      <c r="IWT26" s="123"/>
      <c r="IWY26" s="123"/>
      <c r="IWZ26" s="123"/>
      <c r="IXA26" s="123"/>
      <c r="IXF26" s="123"/>
      <c r="IXG26" s="123"/>
      <c r="IXH26" s="123"/>
      <c r="IXM26" s="123"/>
      <c r="IXN26" s="123"/>
      <c r="IXO26" s="123"/>
      <c r="IXT26" s="123"/>
      <c r="IXU26" s="123"/>
      <c r="IXV26" s="123"/>
      <c r="IYA26" s="123"/>
      <c r="IYB26" s="123"/>
      <c r="IYC26" s="123"/>
      <c r="IYH26" s="123"/>
      <c r="IYI26" s="123"/>
      <c r="IYJ26" s="123"/>
      <c r="IYO26" s="123"/>
      <c r="IYP26" s="123"/>
      <c r="IYQ26" s="123"/>
      <c r="IYV26" s="123"/>
      <c r="IYW26" s="123"/>
      <c r="IYX26" s="123"/>
      <c r="IZC26" s="123"/>
      <c r="IZD26" s="123"/>
      <c r="IZE26" s="123"/>
      <c r="IZJ26" s="123"/>
      <c r="IZK26" s="123"/>
      <c r="IZL26" s="123"/>
      <c r="IZQ26" s="123"/>
      <c r="IZR26" s="123"/>
      <c r="IZS26" s="123"/>
      <c r="IZX26" s="123"/>
      <c r="IZY26" s="123"/>
      <c r="IZZ26" s="123"/>
      <c r="JAE26" s="123"/>
      <c r="JAF26" s="123"/>
      <c r="JAG26" s="123"/>
      <c r="JAL26" s="123"/>
      <c r="JAM26" s="123"/>
      <c r="JAN26" s="123"/>
      <c r="JAS26" s="123"/>
      <c r="JAT26" s="123"/>
      <c r="JAU26" s="123"/>
      <c r="JAZ26" s="123"/>
      <c r="JBA26" s="123"/>
      <c r="JBB26" s="123"/>
      <c r="JBG26" s="123"/>
      <c r="JBH26" s="123"/>
      <c r="JBI26" s="123"/>
      <c r="JBN26" s="123"/>
      <c r="JBO26" s="123"/>
      <c r="JBP26" s="123"/>
      <c r="JBU26" s="123"/>
      <c r="JBV26" s="123"/>
      <c r="JBW26" s="123"/>
      <c r="JCB26" s="123"/>
      <c r="JCC26" s="123"/>
      <c r="JCD26" s="123"/>
      <c r="JCI26" s="123"/>
      <c r="JCJ26" s="123"/>
      <c r="JCK26" s="123"/>
      <c r="JCP26" s="123"/>
      <c r="JCQ26" s="123"/>
      <c r="JCR26" s="123"/>
      <c r="JCW26" s="123"/>
      <c r="JCX26" s="123"/>
      <c r="JCY26" s="123"/>
      <c r="JDD26" s="123"/>
      <c r="JDE26" s="123"/>
      <c r="JDF26" s="123"/>
      <c r="JDK26" s="123"/>
      <c r="JDL26" s="123"/>
      <c r="JDM26" s="123"/>
      <c r="JDR26" s="123"/>
      <c r="JDS26" s="123"/>
      <c r="JDT26" s="123"/>
      <c r="JDY26" s="123"/>
      <c r="JDZ26" s="123"/>
      <c r="JEA26" s="123"/>
      <c r="JEF26" s="123"/>
      <c r="JEG26" s="123"/>
      <c r="JEH26" s="123"/>
      <c r="JEM26" s="123"/>
      <c r="JEN26" s="123"/>
      <c r="JEO26" s="123"/>
      <c r="JET26" s="123"/>
      <c r="JEU26" s="123"/>
      <c r="JEV26" s="123"/>
      <c r="JFA26" s="123"/>
      <c r="JFB26" s="123"/>
      <c r="JFC26" s="123"/>
      <c r="JFH26" s="123"/>
      <c r="JFI26" s="123"/>
      <c r="JFJ26" s="123"/>
      <c r="JFO26" s="123"/>
      <c r="JFP26" s="123"/>
      <c r="JFQ26" s="123"/>
      <c r="JFV26" s="123"/>
      <c r="JFW26" s="123"/>
      <c r="JFX26" s="123"/>
      <c r="JGC26" s="123"/>
      <c r="JGD26" s="123"/>
      <c r="JGE26" s="123"/>
      <c r="JGJ26" s="123"/>
      <c r="JGK26" s="123"/>
      <c r="JGL26" s="123"/>
      <c r="JGQ26" s="123"/>
      <c r="JGR26" s="123"/>
      <c r="JGS26" s="123"/>
      <c r="JGX26" s="123"/>
      <c r="JGY26" s="123"/>
      <c r="JGZ26" s="123"/>
      <c r="JHE26" s="123"/>
      <c r="JHF26" s="123"/>
      <c r="JHG26" s="123"/>
      <c r="JHL26" s="123"/>
      <c r="JHM26" s="123"/>
      <c r="JHN26" s="123"/>
      <c r="JHS26" s="123"/>
      <c r="JHT26" s="123"/>
      <c r="JHU26" s="123"/>
      <c r="JHZ26" s="123"/>
      <c r="JIA26" s="123"/>
      <c r="JIB26" s="123"/>
      <c r="JIG26" s="123"/>
      <c r="JIH26" s="123"/>
      <c r="JII26" s="123"/>
      <c r="JIN26" s="123"/>
      <c r="JIO26" s="123"/>
      <c r="JIP26" s="123"/>
      <c r="JIU26" s="123"/>
      <c r="JIV26" s="123"/>
      <c r="JIW26" s="123"/>
      <c r="JJB26" s="123"/>
      <c r="JJC26" s="123"/>
      <c r="JJD26" s="123"/>
      <c r="JJI26" s="123"/>
      <c r="JJJ26" s="123"/>
      <c r="JJK26" s="123"/>
      <c r="JJP26" s="123"/>
      <c r="JJQ26" s="123"/>
      <c r="JJR26" s="123"/>
      <c r="JJW26" s="123"/>
      <c r="JJX26" s="123"/>
      <c r="JJY26" s="123"/>
      <c r="JKD26" s="123"/>
      <c r="JKE26" s="123"/>
      <c r="JKF26" s="123"/>
      <c r="JKK26" s="123"/>
      <c r="JKL26" s="123"/>
      <c r="JKM26" s="123"/>
      <c r="JKR26" s="123"/>
      <c r="JKS26" s="123"/>
      <c r="JKT26" s="123"/>
      <c r="JKY26" s="123"/>
      <c r="JKZ26" s="123"/>
      <c r="JLA26" s="123"/>
      <c r="JLF26" s="123"/>
      <c r="JLG26" s="123"/>
      <c r="JLH26" s="123"/>
      <c r="JLM26" s="123"/>
      <c r="JLN26" s="123"/>
      <c r="JLO26" s="123"/>
      <c r="JLT26" s="123"/>
      <c r="JLU26" s="123"/>
      <c r="JLV26" s="123"/>
      <c r="JMA26" s="123"/>
      <c r="JMB26" s="123"/>
      <c r="JMC26" s="123"/>
      <c r="JMH26" s="123"/>
      <c r="JMI26" s="123"/>
      <c r="JMJ26" s="123"/>
      <c r="JMO26" s="123"/>
      <c r="JMP26" s="123"/>
      <c r="JMQ26" s="123"/>
      <c r="JMV26" s="123"/>
      <c r="JMW26" s="123"/>
      <c r="JMX26" s="123"/>
      <c r="JNC26" s="123"/>
      <c r="JND26" s="123"/>
      <c r="JNE26" s="123"/>
      <c r="JNJ26" s="123"/>
      <c r="JNK26" s="123"/>
      <c r="JNL26" s="123"/>
      <c r="JNQ26" s="123"/>
      <c r="JNR26" s="123"/>
      <c r="JNS26" s="123"/>
      <c r="JNX26" s="123"/>
      <c r="JNY26" s="123"/>
      <c r="JNZ26" s="123"/>
      <c r="JOE26" s="123"/>
      <c r="JOF26" s="123"/>
      <c r="JOG26" s="123"/>
      <c r="JOL26" s="123"/>
      <c r="JOM26" s="123"/>
      <c r="JON26" s="123"/>
      <c r="JOS26" s="123"/>
      <c r="JOT26" s="123"/>
      <c r="JOU26" s="123"/>
      <c r="JOZ26" s="123"/>
      <c r="JPA26" s="123"/>
      <c r="JPB26" s="123"/>
      <c r="JPG26" s="123"/>
      <c r="JPH26" s="123"/>
      <c r="JPI26" s="123"/>
      <c r="JPN26" s="123"/>
      <c r="JPO26" s="123"/>
      <c r="JPP26" s="123"/>
      <c r="JPU26" s="123"/>
      <c r="JPV26" s="123"/>
      <c r="JPW26" s="123"/>
      <c r="JQB26" s="123"/>
      <c r="JQC26" s="123"/>
      <c r="JQD26" s="123"/>
      <c r="JQI26" s="123"/>
      <c r="JQJ26" s="123"/>
      <c r="JQK26" s="123"/>
      <c r="JQP26" s="123"/>
      <c r="JQQ26" s="123"/>
      <c r="JQR26" s="123"/>
      <c r="JQW26" s="123"/>
      <c r="JQX26" s="123"/>
      <c r="JQY26" s="123"/>
      <c r="JRD26" s="123"/>
      <c r="JRE26" s="123"/>
      <c r="JRF26" s="123"/>
      <c r="JRK26" s="123"/>
      <c r="JRL26" s="123"/>
      <c r="JRM26" s="123"/>
      <c r="JRR26" s="123"/>
      <c r="JRS26" s="123"/>
      <c r="JRT26" s="123"/>
      <c r="JRY26" s="123"/>
      <c r="JRZ26" s="123"/>
      <c r="JSA26" s="123"/>
      <c r="JSF26" s="123"/>
      <c r="JSG26" s="123"/>
      <c r="JSH26" s="123"/>
      <c r="JSM26" s="123"/>
      <c r="JSN26" s="123"/>
      <c r="JSO26" s="123"/>
      <c r="JST26" s="123"/>
      <c r="JSU26" s="123"/>
      <c r="JSV26" s="123"/>
      <c r="JTA26" s="123"/>
      <c r="JTB26" s="123"/>
      <c r="JTC26" s="123"/>
      <c r="JTH26" s="123"/>
      <c r="JTI26" s="123"/>
      <c r="JTJ26" s="123"/>
      <c r="JTO26" s="123"/>
      <c r="JTP26" s="123"/>
      <c r="JTQ26" s="123"/>
      <c r="JTV26" s="123"/>
      <c r="JTW26" s="123"/>
      <c r="JTX26" s="123"/>
      <c r="JUC26" s="123"/>
      <c r="JUD26" s="123"/>
      <c r="JUE26" s="123"/>
      <c r="JUJ26" s="123"/>
      <c r="JUK26" s="123"/>
      <c r="JUL26" s="123"/>
      <c r="JUQ26" s="123"/>
      <c r="JUR26" s="123"/>
      <c r="JUS26" s="123"/>
      <c r="JUX26" s="123"/>
      <c r="JUY26" s="123"/>
      <c r="JUZ26" s="123"/>
      <c r="JVE26" s="123"/>
      <c r="JVF26" s="123"/>
      <c r="JVG26" s="123"/>
      <c r="JVL26" s="123"/>
      <c r="JVM26" s="123"/>
      <c r="JVN26" s="123"/>
      <c r="JVS26" s="123"/>
      <c r="JVT26" s="123"/>
      <c r="JVU26" s="123"/>
      <c r="JVZ26" s="123"/>
      <c r="JWA26" s="123"/>
      <c r="JWB26" s="123"/>
      <c r="JWG26" s="123"/>
      <c r="JWH26" s="123"/>
      <c r="JWI26" s="123"/>
      <c r="JWN26" s="123"/>
      <c r="JWO26" s="123"/>
      <c r="JWP26" s="123"/>
      <c r="JWU26" s="123"/>
      <c r="JWV26" s="123"/>
      <c r="JWW26" s="123"/>
      <c r="JXB26" s="123"/>
      <c r="JXC26" s="123"/>
      <c r="JXD26" s="123"/>
      <c r="JXI26" s="123"/>
      <c r="JXJ26" s="123"/>
      <c r="JXK26" s="123"/>
      <c r="JXP26" s="123"/>
      <c r="JXQ26" s="123"/>
      <c r="JXR26" s="123"/>
      <c r="JXW26" s="123"/>
      <c r="JXX26" s="123"/>
      <c r="JXY26" s="123"/>
      <c r="JYD26" s="123"/>
      <c r="JYE26" s="123"/>
      <c r="JYF26" s="123"/>
      <c r="JYK26" s="123"/>
      <c r="JYL26" s="123"/>
      <c r="JYM26" s="123"/>
      <c r="JYR26" s="123"/>
      <c r="JYS26" s="123"/>
      <c r="JYT26" s="123"/>
      <c r="JYY26" s="123"/>
      <c r="JYZ26" s="123"/>
      <c r="JZA26" s="123"/>
      <c r="JZF26" s="123"/>
      <c r="JZG26" s="123"/>
      <c r="JZH26" s="123"/>
      <c r="JZM26" s="123"/>
      <c r="JZN26" s="123"/>
      <c r="JZO26" s="123"/>
      <c r="JZT26" s="123"/>
      <c r="JZU26" s="123"/>
      <c r="JZV26" s="123"/>
      <c r="KAA26" s="123"/>
      <c r="KAB26" s="123"/>
      <c r="KAC26" s="123"/>
      <c r="KAH26" s="123"/>
      <c r="KAI26" s="123"/>
      <c r="KAJ26" s="123"/>
      <c r="KAO26" s="123"/>
      <c r="KAP26" s="123"/>
      <c r="KAQ26" s="123"/>
      <c r="KAV26" s="123"/>
      <c r="KAW26" s="123"/>
      <c r="KAX26" s="123"/>
      <c r="KBC26" s="123"/>
      <c r="KBD26" s="123"/>
      <c r="KBE26" s="123"/>
      <c r="KBJ26" s="123"/>
      <c r="KBK26" s="123"/>
      <c r="KBL26" s="123"/>
      <c r="KBQ26" s="123"/>
      <c r="KBR26" s="123"/>
      <c r="KBS26" s="123"/>
      <c r="KBX26" s="123"/>
      <c r="KBY26" s="123"/>
      <c r="KBZ26" s="123"/>
      <c r="KCE26" s="123"/>
      <c r="KCF26" s="123"/>
      <c r="KCG26" s="123"/>
      <c r="KCL26" s="123"/>
      <c r="KCM26" s="123"/>
      <c r="KCN26" s="123"/>
      <c r="KCS26" s="123"/>
      <c r="KCT26" s="123"/>
      <c r="KCU26" s="123"/>
      <c r="KCZ26" s="123"/>
      <c r="KDA26" s="123"/>
      <c r="KDB26" s="123"/>
      <c r="KDG26" s="123"/>
      <c r="KDH26" s="123"/>
      <c r="KDI26" s="123"/>
      <c r="KDN26" s="123"/>
      <c r="KDO26" s="123"/>
      <c r="KDP26" s="123"/>
      <c r="KDU26" s="123"/>
      <c r="KDV26" s="123"/>
      <c r="KDW26" s="123"/>
      <c r="KEB26" s="123"/>
      <c r="KEC26" s="123"/>
      <c r="KED26" s="123"/>
      <c r="KEI26" s="123"/>
      <c r="KEJ26" s="123"/>
      <c r="KEK26" s="123"/>
      <c r="KEP26" s="123"/>
      <c r="KEQ26" s="123"/>
      <c r="KER26" s="123"/>
      <c r="KEW26" s="123"/>
      <c r="KEX26" s="123"/>
      <c r="KEY26" s="123"/>
      <c r="KFD26" s="123"/>
      <c r="KFE26" s="123"/>
      <c r="KFF26" s="123"/>
      <c r="KFK26" s="123"/>
      <c r="KFL26" s="123"/>
      <c r="KFM26" s="123"/>
      <c r="KFR26" s="123"/>
      <c r="KFS26" s="123"/>
      <c r="KFT26" s="123"/>
      <c r="KFY26" s="123"/>
      <c r="KFZ26" s="123"/>
      <c r="KGA26" s="123"/>
      <c r="KGF26" s="123"/>
      <c r="KGG26" s="123"/>
      <c r="KGH26" s="123"/>
      <c r="KGM26" s="123"/>
      <c r="KGN26" s="123"/>
      <c r="KGO26" s="123"/>
      <c r="KGT26" s="123"/>
      <c r="KGU26" s="123"/>
      <c r="KGV26" s="123"/>
      <c r="KHA26" s="123"/>
      <c r="KHB26" s="123"/>
      <c r="KHC26" s="123"/>
      <c r="KHH26" s="123"/>
      <c r="KHI26" s="123"/>
      <c r="KHJ26" s="123"/>
      <c r="KHO26" s="123"/>
      <c r="KHP26" s="123"/>
      <c r="KHQ26" s="123"/>
      <c r="KHV26" s="123"/>
      <c r="KHW26" s="123"/>
      <c r="KHX26" s="123"/>
      <c r="KIC26" s="123"/>
      <c r="KID26" s="123"/>
      <c r="KIE26" s="123"/>
      <c r="KIJ26" s="123"/>
      <c r="KIK26" s="123"/>
      <c r="KIL26" s="123"/>
      <c r="KIQ26" s="123"/>
      <c r="KIR26" s="123"/>
      <c r="KIS26" s="123"/>
      <c r="KIX26" s="123"/>
      <c r="KIY26" s="123"/>
      <c r="KIZ26" s="123"/>
      <c r="KJE26" s="123"/>
      <c r="KJF26" s="123"/>
      <c r="KJG26" s="123"/>
      <c r="KJL26" s="123"/>
      <c r="KJM26" s="123"/>
      <c r="KJN26" s="123"/>
      <c r="KJS26" s="123"/>
      <c r="KJT26" s="123"/>
      <c r="KJU26" s="123"/>
      <c r="KJZ26" s="123"/>
      <c r="KKA26" s="123"/>
      <c r="KKB26" s="123"/>
      <c r="KKG26" s="123"/>
      <c r="KKH26" s="123"/>
      <c r="KKI26" s="123"/>
      <c r="KKN26" s="123"/>
      <c r="KKO26" s="123"/>
      <c r="KKP26" s="123"/>
      <c r="KKU26" s="123"/>
      <c r="KKV26" s="123"/>
      <c r="KKW26" s="123"/>
      <c r="KLB26" s="123"/>
      <c r="KLC26" s="123"/>
      <c r="KLD26" s="123"/>
      <c r="KLI26" s="123"/>
      <c r="KLJ26" s="123"/>
      <c r="KLK26" s="123"/>
      <c r="KLP26" s="123"/>
      <c r="KLQ26" s="123"/>
      <c r="KLR26" s="123"/>
      <c r="KLW26" s="123"/>
      <c r="KLX26" s="123"/>
      <c r="KLY26" s="123"/>
      <c r="KMD26" s="123"/>
      <c r="KME26" s="123"/>
      <c r="KMF26" s="123"/>
      <c r="KMK26" s="123"/>
      <c r="KML26" s="123"/>
      <c r="KMM26" s="123"/>
      <c r="KMR26" s="123"/>
      <c r="KMS26" s="123"/>
      <c r="KMT26" s="123"/>
      <c r="KMY26" s="123"/>
      <c r="KMZ26" s="123"/>
      <c r="KNA26" s="123"/>
      <c r="KNF26" s="123"/>
      <c r="KNG26" s="123"/>
      <c r="KNH26" s="123"/>
      <c r="KNM26" s="123"/>
      <c r="KNN26" s="123"/>
      <c r="KNO26" s="123"/>
      <c r="KNT26" s="123"/>
      <c r="KNU26" s="123"/>
      <c r="KNV26" s="123"/>
      <c r="KOA26" s="123"/>
      <c r="KOB26" s="123"/>
      <c r="KOC26" s="123"/>
      <c r="KOH26" s="123"/>
      <c r="KOI26" s="123"/>
      <c r="KOJ26" s="123"/>
      <c r="KOO26" s="123"/>
      <c r="KOP26" s="123"/>
      <c r="KOQ26" s="123"/>
      <c r="KOV26" s="123"/>
      <c r="KOW26" s="123"/>
      <c r="KOX26" s="123"/>
      <c r="KPC26" s="123"/>
      <c r="KPD26" s="123"/>
      <c r="KPE26" s="123"/>
      <c r="KPJ26" s="123"/>
      <c r="KPK26" s="123"/>
      <c r="KPL26" s="123"/>
      <c r="KPQ26" s="123"/>
      <c r="KPR26" s="123"/>
      <c r="KPS26" s="123"/>
      <c r="KPX26" s="123"/>
      <c r="KPY26" s="123"/>
      <c r="KPZ26" s="123"/>
      <c r="KQE26" s="123"/>
      <c r="KQF26" s="123"/>
      <c r="KQG26" s="123"/>
      <c r="KQL26" s="123"/>
      <c r="KQM26" s="123"/>
      <c r="KQN26" s="123"/>
      <c r="KQS26" s="123"/>
      <c r="KQT26" s="123"/>
      <c r="KQU26" s="123"/>
      <c r="KQZ26" s="123"/>
      <c r="KRA26" s="123"/>
      <c r="KRB26" s="123"/>
      <c r="KRG26" s="123"/>
      <c r="KRH26" s="123"/>
      <c r="KRI26" s="123"/>
      <c r="KRN26" s="123"/>
      <c r="KRO26" s="123"/>
      <c r="KRP26" s="123"/>
      <c r="KRU26" s="123"/>
      <c r="KRV26" s="123"/>
      <c r="KRW26" s="123"/>
      <c r="KSB26" s="123"/>
      <c r="KSC26" s="123"/>
      <c r="KSD26" s="123"/>
      <c r="KSI26" s="123"/>
      <c r="KSJ26" s="123"/>
      <c r="KSK26" s="123"/>
      <c r="KSP26" s="123"/>
      <c r="KSQ26" s="123"/>
      <c r="KSR26" s="123"/>
      <c r="KSW26" s="123"/>
      <c r="KSX26" s="123"/>
      <c r="KSY26" s="123"/>
      <c r="KTD26" s="123"/>
      <c r="KTE26" s="123"/>
      <c r="KTF26" s="123"/>
      <c r="KTK26" s="123"/>
      <c r="KTL26" s="123"/>
      <c r="KTM26" s="123"/>
      <c r="KTR26" s="123"/>
      <c r="KTS26" s="123"/>
      <c r="KTT26" s="123"/>
      <c r="KTY26" s="123"/>
      <c r="KTZ26" s="123"/>
      <c r="KUA26" s="123"/>
      <c r="KUF26" s="123"/>
      <c r="KUG26" s="123"/>
      <c r="KUH26" s="123"/>
      <c r="KUM26" s="123"/>
      <c r="KUN26" s="123"/>
      <c r="KUO26" s="123"/>
      <c r="KUT26" s="123"/>
      <c r="KUU26" s="123"/>
      <c r="KUV26" s="123"/>
      <c r="KVA26" s="123"/>
      <c r="KVB26" s="123"/>
      <c r="KVC26" s="123"/>
      <c r="KVH26" s="123"/>
      <c r="KVI26" s="123"/>
      <c r="KVJ26" s="123"/>
      <c r="KVO26" s="123"/>
      <c r="KVP26" s="123"/>
      <c r="KVQ26" s="123"/>
      <c r="KVV26" s="123"/>
      <c r="KVW26" s="123"/>
      <c r="KVX26" s="123"/>
      <c r="KWC26" s="123"/>
      <c r="KWD26" s="123"/>
      <c r="KWE26" s="123"/>
      <c r="KWJ26" s="123"/>
      <c r="KWK26" s="123"/>
      <c r="KWL26" s="123"/>
      <c r="KWQ26" s="123"/>
      <c r="KWR26" s="123"/>
      <c r="KWS26" s="123"/>
      <c r="KWX26" s="123"/>
      <c r="KWY26" s="123"/>
      <c r="KWZ26" s="123"/>
      <c r="KXE26" s="123"/>
      <c r="KXF26" s="123"/>
      <c r="KXG26" s="123"/>
      <c r="KXL26" s="123"/>
      <c r="KXM26" s="123"/>
      <c r="KXN26" s="123"/>
      <c r="KXS26" s="123"/>
      <c r="KXT26" s="123"/>
      <c r="KXU26" s="123"/>
      <c r="KXZ26" s="123"/>
      <c r="KYA26" s="123"/>
      <c r="KYB26" s="123"/>
      <c r="KYG26" s="123"/>
      <c r="KYH26" s="123"/>
      <c r="KYI26" s="123"/>
      <c r="KYN26" s="123"/>
      <c r="KYO26" s="123"/>
      <c r="KYP26" s="123"/>
      <c r="KYU26" s="123"/>
      <c r="KYV26" s="123"/>
      <c r="KYW26" s="123"/>
      <c r="KZB26" s="123"/>
      <c r="KZC26" s="123"/>
      <c r="KZD26" s="123"/>
      <c r="KZI26" s="123"/>
      <c r="KZJ26" s="123"/>
      <c r="KZK26" s="123"/>
      <c r="KZP26" s="123"/>
      <c r="KZQ26" s="123"/>
      <c r="KZR26" s="123"/>
      <c r="KZW26" s="123"/>
      <c r="KZX26" s="123"/>
      <c r="KZY26" s="123"/>
      <c r="LAD26" s="123"/>
      <c r="LAE26" s="123"/>
      <c r="LAF26" s="123"/>
      <c r="LAK26" s="123"/>
      <c r="LAL26" s="123"/>
      <c r="LAM26" s="123"/>
      <c r="LAR26" s="123"/>
      <c r="LAS26" s="123"/>
      <c r="LAT26" s="123"/>
      <c r="LAY26" s="123"/>
      <c r="LAZ26" s="123"/>
      <c r="LBA26" s="123"/>
      <c r="LBF26" s="123"/>
      <c r="LBG26" s="123"/>
      <c r="LBH26" s="123"/>
      <c r="LBM26" s="123"/>
      <c r="LBN26" s="123"/>
      <c r="LBO26" s="123"/>
      <c r="LBT26" s="123"/>
      <c r="LBU26" s="123"/>
      <c r="LBV26" s="123"/>
      <c r="LCA26" s="123"/>
      <c r="LCB26" s="123"/>
      <c r="LCC26" s="123"/>
      <c r="LCH26" s="123"/>
      <c r="LCI26" s="123"/>
      <c r="LCJ26" s="123"/>
      <c r="LCO26" s="123"/>
      <c r="LCP26" s="123"/>
      <c r="LCQ26" s="123"/>
      <c r="LCV26" s="123"/>
      <c r="LCW26" s="123"/>
      <c r="LCX26" s="123"/>
      <c r="LDC26" s="123"/>
      <c r="LDD26" s="123"/>
      <c r="LDE26" s="123"/>
      <c r="LDJ26" s="123"/>
      <c r="LDK26" s="123"/>
      <c r="LDL26" s="123"/>
      <c r="LDQ26" s="123"/>
      <c r="LDR26" s="123"/>
      <c r="LDS26" s="123"/>
      <c r="LDX26" s="123"/>
      <c r="LDY26" s="123"/>
      <c r="LDZ26" s="123"/>
      <c r="LEE26" s="123"/>
      <c r="LEF26" s="123"/>
      <c r="LEG26" s="123"/>
      <c r="LEL26" s="123"/>
      <c r="LEM26" s="123"/>
      <c r="LEN26" s="123"/>
      <c r="LES26" s="123"/>
      <c r="LET26" s="123"/>
      <c r="LEU26" s="123"/>
      <c r="LEZ26" s="123"/>
      <c r="LFA26" s="123"/>
      <c r="LFB26" s="123"/>
      <c r="LFG26" s="123"/>
      <c r="LFH26" s="123"/>
      <c r="LFI26" s="123"/>
      <c r="LFN26" s="123"/>
      <c r="LFO26" s="123"/>
      <c r="LFP26" s="123"/>
      <c r="LFU26" s="123"/>
      <c r="LFV26" s="123"/>
      <c r="LFW26" s="123"/>
      <c r="LGB26" s="123"/>
      <c r="LGC26" s="123"/>
      <c r="LGD26" s="123"/>
      <c r="LGI26" s="123"/>
      <c r="LGJ26" s="123"/>
      <c r="LGK26" s="123"/>
      <c r="LGP26" s="123"/>
      <c r="LGQ26" s="123"/>
      <c r="LGR26" s="123"/>
      <c r="LGW26" s="123"/>
      <c r="LGX26" s="123"/>
      <c r="LGY26" s="123"/>
      <c r="LHD26" s="123"/>
      <c r="LHE26" s="123"/>
      <c r="LHF26" s="123"/>
      <c r="LHK26" s="123"/>
      <c r="LHL26" s="123"/>
      <c r="LHM26" s="123"/>
      <c r="LHR26" s="123"/>
      <c r="LHS26" s="123"/>
      <c r="LHT26" s="123"/>
      <c r="LHY26" s="123"/>
      <c r="LHZ26" s="123"/>
      <c r="LIA26" s="123"/>
      <c r="LIF26" s="123"/>
      <c r="LIG26" s="123"/>
      <c r="LIH26" s="123"/>
      <c r="LIM26" s="123"/>
      <c r="LIN26" s="123"/>
      <c r="LIO26" s="123"/>
      <c r="LIT26" s="123"/>
      <c r="LIU26" s="123"/>
      <c r="LIV26" s="123"/>
      <c r="LJA26" s="123"/>
      <c r="LJB26" s="123"/>
      <c r="LJC26" s="123"/>
      <c r="LJH26" s="123"/>
      <c r="LJI26" s="123"/>
      <c r="LJJ26" s="123"/>
      <c r="LJO26" s="123"/>
      <c r="LJP26" s="123"/>
      <c r="LJQ26" s="123"/>
      <c r="LJV26" s="123"/>
      <c r="LJW26" s="123"/>
      <c r="LJX26" s="123"/>
      <c r="LKC26" s="123"/>
      <c r="LKD26" s="123"/>
      <c r="LKE26" s="123"/>
      <c r="LKJ26" s="123"/>
      <c r="LKK26" s="123"/>
      <c r="LKL26" s="123"/>
      <c r="LKQ26" s="123"/>
      <c r="LKR26" s="123"/>
      <c r="LKS26" s="123"/>
      <c r="LKX26" s="123"/>
      <c r="LKY26" s="123"/>
      <c r="LKZ26" s="123"/>
      <c r="LLE26" s="123"/>
      <c r="LLF26" s="123"/>
      <c r="LLG26" s="123"/>
      <c r="LLL26" s="123"/>
      <c r="LLM26" s="123"/>
      <c r="LLN26" s="123"/>
      <c r="LLS26" s="123"/>
      <c r="LLT26" s="123"/>
      <c r="LLU26" s="123"/>
      <c r="LLZ26" s="123"/>
      <c r="LMA26" s="123"/>
      <c r="LMB26" s="123"/>
      <c r="LMG26" s="123"/>
      <c r="LMH26" s="123"/>
      <c r="LMI26" s="123"/>
      <c r="LMN26" s="123"/>
      <c r="LMO26" s="123"/>
      <c r="LMP26" s="123"/>
      <c r="LMU26" s="123"/>
      <c r="LMV26" s="123"/>
      <c r="LMW26" s="123"/>
      <c r="LNB26" s="123"/>
      <c r="LNC26" s="123"/>
      <c r="LND26" s="123"/>
      <c r="LNI26" s="123"/>
      <c r="LNJ26" s="123"/>
      <c r="LNK26" s="123"/>
      <c r="LNP26" s="123"/>
      <c r="LNQ26" s="123"/>
      <c r="LNR26" s="123"/>
      <c r="LNW26" s="123"/>
      <c r="LNX26" s="123"/>
      <c r="LNY26" s="123"/>
      <c r="LOD26" s="123"/>
      <c r="LOE26" s="123"/>
      <c r="LOF26" s="123"/>
      <c r="LOK26" s="123"/>
      <c r="LOL26" s="123"/>
      <c r="LOM26" s="123"/>
      <c r="LOR26" s="123"/>
      <c r="LOS26" s="123"/>
      <c r="LOT26" s="123"/>
      <c r="LOY26" s="123"/>
      <c r="LOZ26" s="123"/>
      <c r="LPA26" s="123"/>
      <c r="LPF26" s="123"/>
      <c r="LPG26" s="123"/>
      <c r="LPH26" s="123"/>
      <c r="LPM26" s="123"/>
      <c r="LPN26" s="123"/>
      <c r="LPO26" s="123"/>
      <c r="LPT26" s="123"/>
      <c r="LPU26" s="123"/>
      <c r="LPV26" s="123"/>
      <c r="LQA26" s="123"/>
      <c r="LQB26" s="123"/>
      <c r="LQC26" s="123"/>
      <c r="LQH26" s="123"/>
      <c r="LQI26" s="123"/>
      <c r="LQJ26" s="123"/>
      <c r="LQO26" s="123"/>
      <c r="LQP26" s="123"/>
      <c r="LQQ26" s="123"/>
      <c r="LQV26" s="123"/>
      <c r="LQW26" s="123"/>
      <c r="LQX26" s="123"/>
      <c r="LRC26" s="123"/>
      <c r="LRD26" s="123"/>
      <c r="LRE26" s="123"/>
      <c r="LRJ26" s="123"/>
      <c r="LRK26" s="123"/>
      <c r="LRL26" s="123"/>
      <c r="LRQ26" s="123"/>
      <c r="LRR26" s="123"/>
      <c r="LRS26" s="123"/>
      <c r="LRX26" s="123"/>
      <c r="LRY26" s="123"/>
      <c r="LRZ26" s="123"/>
      <c r="LSE26" s="123"/>
      <c r="LSF26" s="123"/>
      <c r="LSG26" s="123"/>
      <c r="LSL26" s="123"/>
      <c r="LSM26" s="123"/>
      <c r="LSN26" s="123"/>
      <c r="LSS26" s="123"/>
      <c r="LST26" s="123"/>
      <c r="LSU26" s="123"/>
      <c r="LSZ26" s="123"/>
      <c r="LTA26" s="123"/>
      <c r="LTB26" s="123"/>
      <c r="LTG26" s="123"/>
      <c r="LTH26" s="123"/>
      <c r="LTI26" s="123"/>
      <c r="LTN26" s="123"/>
      <c r="LTO26" s="123"/>
      <c r="LTP26" s="123"/>
      <c r="LTU26" s="123"/>
      <c r="LTV26" s="123"/>
      <c r="LTW26" s="123"/>
      <c r="LUB26" s="123"/>
      <c r="LUC26" s="123"/>
      <c r="LUD26" s="123"/>
      <c r="LUI26" s="123"/>
      <c r="LUJ26" s="123"/>
      <c r="LUK26" s="123"/>
      <c r="LUP26" s="123"/>
      <c r="LUQ26" s="123"/>
      <c r="LUR26" s="123"/>
      <c r="LUW26" s="123"/>
      <c r="LUX26" s="123"/>
      <c r="LUY26" s="123"/>
      <c r="LVD26" s="123"/>
      <c r="LVE26" s="123"/>
      <c r="LVF26" s="123"/>
      <c r="LVK26" s="123"/>
      <c r="LVL26" s="123"/>
      <c r="LVM26" s="123"/>
      <c r="LVR26" s="123"/>
      <c r="LVS26" s="123"/>
      <c r="LVT26" s="123"/>
      <c r="LVY26" s="123"/>
      <c r="LVZ26" s="123"/>
      <c r="LWA26" s="123"/>
      <c r="LWF26" s="123"/>
      <c r="LWG26" s="123"/>
      <c r="LWH26" s="123"/>
      <c r="LWM26" s="123"/>
      <c r="LWN26" s="123"/>
      <c r="LWO26" s="123"/>
      <c r="LWT26" s="123"/>
      <c r="LWU26" s="123"/>
      <c r="LWV26" s="123"/>
      <c r="LXA26" s="123"/>
      <c r="LXB26" s="123"/>
      <c r="LXC26" s="123"/>
      <c r="LXH26" s="123"/>
      <c r="LXI26" s="123"/>
      <c r="LXJ26" s="123"/>
      <c r="LXO26" s="123"/>
      <c r="LXP26" s="123"/>
      <c r="LXQ26" s="123"/>
      <c r="LXV26" s="123"/>
      <c r="LXW26" s="123"/>
      <c r="LXX26" s="123"/>
      <c r="LYC26" s="123"/>
      <c r="LYD26" s="123"/>
      <c r="LYE26" s="123"/>
      <c r="LYJ26" s="123"/>
      <c r="LYK26" s="123"/>
      <c r="LYL26" s="123"/>
      <c r="LYQ26" s="123"/>
      <c r="LYR26" s="123"/>
      <c r="LYS26" s="123"/>
      <c r="LYX26" s="123"/>
      <c r="LYY26" s="123"/>
      <c r="LYZ26" s="123"/>
      <c r="LZE26" s="123"/>
      <c r="LZF26" s="123"/>
      <c r="LZG26" s="123"/>
      <c r="LZL26" s="123"/>
      <c r="LZM26" s="123"/>
      <c r="LZN26" s="123"/>
      <c r="LZS26" s="123"/>
      <c r="LZT26" s="123"/>
      <c r="LZU26" s="123"/>
      <c r="LZZ26" s="123"/>
      <c r="MAA26" s="123"/>
      <c r="MAB26" s="123"/>
      <c r="MAG26" s="123"/>
      <c r="MAH26" s="123"/>
      <c r="MAI26" s="123"/>
      <c r="MAN26" s="123"/>
      <c r="MAO26" s="123"/>
      <c r="MAP26" s="123"/>
      <c r="MAU26" s="123"/>
      <c r="MAV26" s="123"/>
      <c r="MAW26" s="123"/>
      <c r="MBB26" s="123"/>
      <c r="MBC26" s="123"/>
      <c r="MBD26" s="123"/>
      <c r="MBI26" s="123"/>
      <c r="MBJ26" s="123"/>
      <c r="MBK26" s="123"/>
      <c r="MBP26" s="123"/>
      <c r="MBQ26" s="123"/>
      <c r="MBR26" s="123"/>
      <c r="MBW26" s="123"/>
      <c r="MBX26" s="123"/>
      <c r="MBY26" s="123"/>
      <c r="MCD26" s="123"/>
      <c r="MCE26" s="123"/>
      <c r="MCF26" s="123"/>
      <c r="MCK26" s="123"/>
      <c r="MCL26" s="123"/>
      <c r="MCM26" s="123"/>
      <c r="MCR26" s="123"/>
      <c r="MCS26" s="123"/>
      <c r="MCT26" s="123"/>
      <c r="MCY26" s="123"/>
      <c r="MCZ26" s="123"/>
      <c r="MDA26" s="123"/>
      <c r="MDF26" s="123"/>
      <c r="MDG26" s="123"/>
      <c r="MDH26" s="123"/>
      <c r="MDM26" s="123"/>
      <c r="MDN26" s="123"/>
      <c r="MDO26" s="123"/>
      <c r="MDT26" s="123"/>
      <c r="MDU26" s="123"/>
      <c r="MDV26" s="123"/>
      <c r="MEA26" s="123"/>
      <c r="MEB26" s="123"/>
      <c r="MEC26" s="123"/>
      <c r="MEH26" s="123"/>
      <c r="MEI26" s="123"/>
      <c r="MEJ26" s="123"/>
      <c r="MEO26" s="123"/>
      <c r="MEP26" s="123"/>
      <c r="MEQ26" s="123"/>
      <c r="MEV26" s="123"/>
      <c r="MEW26" s="123"/>
      <c r="MEX26" s="123"/>
      <c r="MFC26" s="123"/>
      <c r="MFD26" s="123"/>
      <c r="MFE26" s="123"/>
      <c r="MFJ26" s="123"/>
      <c r="MFK26" s="123"/>
      <c r="MFL26" s="123"/>
      <c r="MFQ26" s="123"/>
      <c r="MFR26" s="123"/>
      <c r="MFS26" s="123"/>
      <c r="MFX26" s="123"/>
      <c r="MFY26" s="123"/>
      <c r="MFZ26" s="123"/>
      <c r="MGE26" s="123"/>
      <c r="MGF26" s="123"/>
      <c r="MGG26" s="123"/>
      <c r="MGL26" s="123"/>
      <c r="MGM26" s="123"/>
      <c r="MGN26" s="123"/>
      <c r="MGS26" s="123"/>
      <c r="MGT26" s="123"/>
      <c r="MGU26" s="123"/>
      <c r="MGZ26" s="123"/>
      <c r="MHA26" s="123"/>
      <c r="MHB26" s="123"/>
      <c r="MHG26" s="123"/>
      <c r="MHH26" s="123"/>
      <c r="MHI26" s="123"/>
      <c r="MHN26" s="123"/>
      <c r="MHO26" s="123"/>
      <c r="MHP26" s="123"/>
      <c r="MHU26" s="123"/>
      <c r="MHV26" s="123"/>
      <c r="MHW26" s="123"/>
      <c r="MIB26" s="123"/>
      <c r="MIC26" s="123"/>
      <c r="MID26" s="123"/>
      <c r="MII26" s="123"/>
      <c r="MIJ26" s="123"/>
      <c r="MIK26" s="123"/>
      <c r="MIP26" s="123"/>
      <c r="MIQ26" s="123"/>
      <c r="MIR26" s="123"/>
      <c r="MIW26" s="123"/>
      <c r="MIX26" s="123"/>
      <c r="MIY26" s="123"/>
      <c r="MJD26" s="123"/>
      <c r="MJE26" s="123"/>
      <c r="MJF26" s="123"/>
      <c r="MJK26" s="123"/>
      <c r="MJL26" s="123"/>
      <c r="MJM26" s="123"/>
      <c r="MJR26" s="123"/>
      <c r="MJS26" s="123"/>
      <c r="MJT26" s="123"/>
      <c r="MJY26" s="123"/>
      <c r="MJZ26" s="123"/>
      <c r="MKA26" s="123"/>
      <c r="MKF26" s="123"/>
      <c r="MKG26" s="123"/>
      <c r="MKH26" s="123"/>
      <c r="MKM26" s="123"/>
      <c r="MKN26" s="123"/>
      <c r="MKO26" s="123"/>
      <c r="MKT26" s="123"/>
      <c r="MKU26" s="123"/>
      <c r="MKV26" s="123"/>
      <c r="MLA26" s="123"/>
      <c r="MLB26" s="123"/>
      <c r="MLC26" s="123"/>
      <c r="MLH26" s="123"/>
      <c r="MLI26" s="123"/>
      <c r="MLJ26" s="123"/>
      <c r="MLO26" s="123"/>
      <c r="MLP26" s="123"/>
      <c r="MLQ26" s="123"/>
      <c r="MLV26" s="123"/>
      <c r="MLW26" s="123"/>
      <c r="MLX26" s="123"/>
      <c r="MMC26" s="123"/>
      <c r="MMD26" s="123"/>
      <c r="MME26" s="123"/>
      <c r="MMJ26" s="123"/>
      <c r="MMK26" s="123"/>
      <c r="MML26" s="123"/>
      <c r="MMQ26" s="123"/>
      <c r="MMR26" s="123"/>
      <c r="MMS26" s="123"/>
      <c r="MMX26" s="123"/>
      <c r="MMY26" s="123"/>
      <c r="MMZ26" s="123"/>
      <c r="MNE26" s="123"/>
      <c r="MNF26" s="123"/>
      <c r="MNG26" s="123"/>
      <c r="MNL26" s="123"/>
      <c r="MNM26" s="123"/>
      <c r="MNN26" s="123"/>
      <c r="MNS26" s="123"/>
      <c r="MNT26" s="123"/>
      <c r="MNU26" s="123"/>
      <c r="MNZ26" s="123"/>
      <c r="MOA26" s="123"/>
      <c r="MOB26" s="123"/>
      <c r="MOG26" s="123"/>
      <c r="MOH26" s="123"/>
      <c r="MOI26" s="123"/>
      <c r="MON26" s="123"/>
      <c r="MOO26" s="123"/>
      <c r="MOP26" s="123"/>
      <c r="MOU26" s="123"/>
      <c r="MOV26" s="123"/>
      <c r="MOW26" s="123"/>
      <c r="MPB26" s="123"/>
      <c r="MPC26" s="123"/>
      <c r="MPD26" s="123"/>
      <c r="MPI26" s="123"/>
      <c r="MPJ26" s="123"/>
      <c r="MPK26" s="123"/>
      <c r="MPP26" s="123"/>
      <c r="MPQ26" s="123"/>
      <c r="MPR26" s="123"/>
      <c r="MPW26" s="123"/>
      <c r="MPX26" s="123"/>
      <c r="MPY26" s="123"/>
      <c r="MQD26" s="123"/>
      <c r="MQE26" s="123"/>
      <c r="MQF26" s="123"/>
      <c r="MQK26" s="123"/>
      <c r="MQL26" s="123"/>
      <c r="MQM26" s="123"/>
      <c r="MQR26" s="123"/>
      <c r="MQS26" s="123"/>
      <c r="MQT26" s="123"/>
      <c r="MQY26" s="123"/>
      <c r="MQZ26" s="123"/>
      <c r="MRA26" s="123"/>
      <c r="MRF26" s="123"/>
      <c r="MRG26" s="123"/>
      <c r="MRH26" s="123"/>
      <c r="MRM26" s="123"/>
      <c r="MRN26" s="123"/>
      <c r="MRO26" s="123"/>
      <c r="MRT26" s="123"/>
      <c r="MRU26" s="123"/>
      <c r="MRV26" s="123"/>
      <c r="MSA26" s="123"/>
      <c r="MSB26" s="123"/>
      <c r="MSC26" s="123"/>
      <c r="MSH26" s="123"/>
      <c r="MSI26" s="123"/>
      <c r="MSJ26" s="123"/>
      <c r="MSO26" s="123"/>
      <c r="MSP26" s="123"/>
      <c r="MSQ26" s="123"/>
      <c r="MSV26" s="123"/>
      <c r="MSW26" s="123"/>
      <c r="MSX26" s="123"/>
      <c r="MTC26" s="123"/>
      <c r="MTD26" s="123"/>
      <c r="MTE26" s="123"/>
      <c r="MTJ26" s="123"/>
      <c r="MTK26" s="123"/>
      <c r="MTL26" s="123"/>
      <c r="MTQ26" s="123"/>
      <c r="MTR26" s="123"/>
      <c r="MTS26" s="123"/>
      <c r="MTX26" s="123"/>
      <c r="MTY26" s="123"/>
      <c r="MTZ26" s="123"/>
      <c r="MUE26" s="123"/>
      <c r="MUF26" s="123"/>
      <c r="MUG26" s="123"/>
      <c r="MUL26" s="123"/>
      <c r="MUM26" s="123"/>
      <c r="MUN26" s="123"/>
      <c r="MUS26" s="123"/>
      <c r="MUT26" s="123"/>
      <c r="MUU26" s="123"/>
      <c r="MUZ26" s="123"/>
      <c r="MVA26" s="123"/>
      <c r="MVB26" s="123"/>
      <c r="MVG26" s="123"/>
      <c r="MVH26" s="123"/>
      <c r="MVI26" s="123"/>
      <c r="MVN26" s="123"/>
      <c r="MVO26" s="123"/>
      <c r="MVP26" s="123"/>
      <c r="MVU26" s="123"/>
      <c r="MVV26" s="123"/>
      <c r="MVW26" s="123"/>
      <c r="MWB26" s="123"/>
      <c r="MWC26" s="123"/>
      <c r="MWD26" s="123"/>
      <c r="MWI26" s="123"/>
      <c r="MWJ26" s="123"/>
      <c r="MWK26" s="123"/>
      <c r="MWP26" s="123"/>
      <c r="MWQ26" s="123"/>
      <c r="MWR26" s="123"/>
      <c r="MWW26" s="123"/>
      <c r="MWX26" s="123"/>
      <c r="MWY26" s="123"/>
      <c r="MXD26" s="123"/>
      <c r="MXE26" s="123"/>
      <c r="MXF26" s="123"/>
      <c r="MXK26" s="123"/>
      <c r="MXL26" s="123"/>
      <c r="MXM26" s="123"/>
      <c r="MXR26" s="123"/>
      <c r="MXS26" s="123"/>
      <c r="MXT26" s="123"/>
      <c r="MXY26" s="123"/>
      <c r="MXZ26" s="123"/>
      <c r="MYA26" s="123"/>
      <c r="MYF26" s="123"/>
      <c r="MYG26" s="123"/>
      <c r="MYH26" s="123"/>
      <c r="MYM26" s="123"/>
      <c r="MYN26" s="123"/>
      <c r="MYO26" s="123"/>
      <c r="MYT26" s="123"/>
      <c r="MYU26" s="123"/>
      <c r="MYV26" s="123"/>
      <c r="MZA26" s="123"/>
      <c r="MZB26" s="123"/>
      <c r="MZC26" s="123"/>
      <c r="MZH26" s="123"/>
      <c r="MZI26" s="123"/>
      <c r="MZJ26" s="123"/>
      <c r="MZO26" s="123"/>
      <c r="MZP26" s="123"/>
      <c r="MZQ26" s="123"/>
      <c r="MZV26" s="123"/>
      <c r="MZW26" s="123"/>
      <c r="MZX26" s="123"/>
      <c r="NAC26" s="123"/>
      <c r="NAD26" s="123"/>
      <c r="NAE26" s="123"/>
      <c r="NAJ26" s="123"/>
      <c r="NAK26" s="123"/>
      <c r="NAL26" s="123"/>
      <c r="NAQ26" s="123"/>
      <c r="NAR26" s="123"/>
      <c r="NAS26" s="123"/>
      <c r="NAX26" s="123"/>
      <c r="NAY26" s="123"/>
      <c r="NAZ26" s="123"/>
      <c r="NBE26" s="123"/>
      <c r="NBF26" s="123"/>
      <c r="NBG26" s="123"/>
      <c r="NBL26" s="123"/>
      <c r="NBM26" s="123"/>
      <c r="NBN26" s="123"/>
      <c r="NBS26" s="123"/>
      <c r="NBT26" s="123"/>
      <c r="NBU26" s="123"/>
      <c r="NBZ26" s="123"/>
      <c r="NCA26" s="123"/>
      <c r="NCB26" s="123"/>
      <c r="NCG26" s="123"/>
      <c r="NCH26" s="123"/>
      <c r="NCI26" s="123"/>
      <c r="NCN26" s="123"/>
      <c r="NCO26" s="123"/>
      <c r="NCP26" s="123"/>
      <c r="NCU26" s="123"/>
      <c r="NCV26" s="123"/>
      <c r="NCW26" s="123"/>
      <c r="NDB26" s="123"/>
      <c r="NDC26" s="123"/>
      <c r="NDD26" s="123"/>
      <c r="NDI26" s="123"/>
      <c r="NDJ26" s="123"/>
      <c r="NDK26" s="123"/>
      <c r="NDP26" s="123"/>
      <c r="NDQ26" s="123"/>
      <c r="NDR26" s="123"/>
      <c r="NDW26" s="123"/>
      <c r="NDX26" s="123"/>
      <c r="NDY26" s="123"/>
      <c r="NED26" s="123"/>
      <c r="NEE26" s="123"/>
      <c r="NEF26" s="123"/>
      <c r="NEK26" s="123"/>
      <c r="NEL26" s="123"/>
      <c r="NEM26" s="123"/>
      <c r="NER26" s="123"/>
      <c r="NES26" s="123"/>
      <c r="NET26" s="123"/>
      <c r="NEY26" s="123"/>
      <c r="NEZ26" s="123"/>
      <c r="NFA26" s="123"/>
      <c r="NFF26" s="123"/>
      <c r="NFG26" s="123"/>
      <c r="NFH26" s="123"/>
      <c r="NFM26" s="123"/>
      <c r="NFN26" s="123"/>
      <c r="NFO26" s="123"/>
      <c r="NFT26" s="123"/>
      <c r="NFU26" s="123"/>
      <c r="NFV26" s="123"/>
      <c r="NGA26" s="123"/>
      <c r="NGB26" s="123"/>
      <c r="NGC26" s="123"/>
      <c r="NGH26" s="123"/>
      <c r="NGI26" s="123"/>
      <c r="NGJ26" s="123"/>
      <c r="NGO26" s="123"/>
      <c r="NGP26" s="123"/>
      <c r="NGQ26" s="123"/>
      <c r="NGV26" s="123"/>
      <c r="NGW26" s="123"/>
      <c r="NGX26" s="123"/>
      <c r="NHC26" s="123"/>
      <c r="NHD26" s="123"/>
      <c r="NHE26" s="123"/>
      <c r="NHJ26" s="123"/>
      <c r="NHK26" s="123"/>
      <c r="NHL26" s="123"/>
      <c r="NHQ26" s="123"/>
      <c r="NHR26" s="123"/>
      <c r="NHS26" s="123"/>
      <c r="NHX26" s="123"/>
      <c r="NHY26" s="123"/>
      <c r="NHZ26" s="123"/>
      <c r="NIE26" s="123"/>
      <c r="NIF26" s="123"/>
      <c r="NIG26" s="123"/>
      <c r="NIL26" s="123"/>
      <c r="NIM26" s="123"/>
      <c r="NIN26" s="123"/>
      <c r="NIS26" s="123"/>
      <c r="NIT26" s="123"/>
      <c r="NIU26" s="123"/>
      <c r="NIZ26" s="123"/>
      <c r="NJA26" s="123"/>
      <c r="NJB26" s="123"/>
      <c r="NJG26" s="123"/>
      <c r="NJH26" s="123"/>
      <c r="NJI26" s="123"/>
      <c r="NJN26" s="123"/>
      <c r="NJO26" s="123"/>
      <c r="NJP26" s="123"/>
      <c r="NJU26" s="123"/>
      <c r="NJV26" s="123"/>
      <c r="NJW26" s="123"/>
      <c r="NKB26" s="123"/>
      <c r="NKC26" s="123"/>
      <c r="NKD26" s="123"/>
      <c r="NKI26" s="123"/>
      <c r="NKJ26" s="123"/>
      <c r="NKK26" s="123"/>
      <c r="NKP26" s="123"/>
      <c r="NKQ26" s="123"/>
      <c r="NKR26" s="123"/>
      <c r="NKW26" s="123"/>
      <c r="NKX26" s="123"/>
      <c r="NKY26" s="123"/>
      <c r="NLD26" s="123"/>
      <c r="NLE26" s="123"/>
      <c r="NLF26" s="123"/>
      <c r="NLK26" s="123"/>
      <c r="NLL26" s="123"/>
      <c r="NLM26" s="123"/>
      <c r="NLR26" s="123"/>
      <c r="NLS26" s="123"/>
      <c r="NLT26" s="123"/>
      <c r="NLY26" s="123"/>
      <c r="NLZ26" s="123"/>
      <c r="NMA26" s="123"/>
      <c r="NMF26" s="123"/>
      <c r="NMG26" s="123"/>
      <c r="NMH26" s="123"/>
      <c r="NMM26" s="123"/>
      <c r="NMN26" s="123"/>
      <c r="NMO26" s="123"/>
      <c r="NMT26" s="123"/>
      <c r="NMU26" s="123"/>
      <c r="NMV26" s="123"/>
      <c r="NNA26" s="123"/>
      <c r="NNB26" s="123"/>
      <c r="NNC26" s="123"/>
      <c r="NNH26" s="123"/>
      <c r="NNI26" s="123"/>
      <c r="NNJ26" s="123"/>
      <c r="NNO26" s="123"/>
      <c r="NNP26" s="123"/>
      <c r="NNQ26" s="123"/>
      <c r="NNV26" s="123"/>
      <c r="NNW26" s="123"/>
      <c r="NNX26" s="123"/>
      <c r="NOC26" s="123"/>
      <c r="NOD26" s="123"/>
      <c r="NOE26" s="123"/>
      <c r="NOJ26" s="123"/>
      <c r="NOK26" s="123"/>
      <c r="NOL26" s="123"/>
      <c r="NOQ26" s="123"/>
      <c r="NOR26" s="123"/>
      <c r="NOS26" s="123"/>
      <c r="NOX26" s="123"/>
      <c r="NOY26" s="123"/>
      <c r="NOZ26" s="123"/>
      <c r="NPE26" s="123"/>
      <c r="NPF26" s="123"/>
      <c r="NPG26" s="123"/>
      <c r="NPL26" s="123"/>
      <c r="NPM26" s="123"/>
      <c r="NPN26" s="123"/>
      <c r="NPS26" s="123"/>
      <c r="NPT26" s="123"/>
      <c r="NPU26" s="123"/>
      <c r="NPZ26" s="123"/>
      <c r="NQA26" s="123"/>
      <c r="NQB26" s="123"/>
      <c r="NQG26" s="123"/>
      <c r="NQH26" s="123"/>
      <c r="NQI26" s="123"/>
      <c r="NQN26" s="123"/>
      <c r="NQO26" s="123"/>
      <c r="NQP26" s="123"/>
      <c r="NQU26" s="123"/>
      <c r="NQV26" s="123"/>
      <c r="NQW26" s="123"/>
      <c r="NRB26" s="123"/>
      <c r="NRC26" s="123"/>
      <c r="NRD26" s="123"/>
      <c r="NRI26" s="123"/>
      <c r="NRJ26" s="123"/>
      <c r="NRK26" s="123"/>
      <c r="NRP26" s="123"/>
      <c r="NRQ26" s="123"/>
      <c r="NRR26" s="123"/>
      <c r="NRW26" s="123"/>
      <c r="NRX26" s="123"/>
      <c r="NRY26" s="123"/>
      <c r="NSD26" s="123"/>
      <c r="NSE26" s="123"/>
      <c r="NSF26" s="123"/>
      <c r="NSK26" s="123"/>
      <c r="NSL26" s="123"/>
      <c r="NSM26" s="123"/>
      <c r="NSR26" s="123"/>
      <c r="NSS26" s="123"/>
      <c r="NST26" s="123"/>
      <c r="NSY26" s="123"/>
      <c r="NSZ26" s="123"/>
      <c r="NTA26" s="123"/>
      <c r="NTF26" s="123"/>
      <c r="NTG26" s="123"/>
      <c r="NTH26" s="123"/>
      <c r="NTM26" s="123"/>
      <c r="NTN26" s="123"/>
      <c r="NTO26" s="123"/>
      <c r="NTT26" s="123"/>
      <c r="NTU26" s="123"/>
      <c r="NTV26" s="123"/>
      <c r="NUA26" s="123"/>
      <c r="NUB26" s="123"/>
      <c r="NUC26" s="123"/>
      <c r="NUH26" s="123"/>
      <c r="NUI26" s="123"/>
      <c r="NUJ26" s="123"/>
      <c r="NUO26" s="123"/>
      <c r="NUP26" s="123"/>
      <c r="NUQ26" s="123"/>
      <c r="NUV26" s="123"/>
      <c r="NUW26" s="123"/>
      <c r="NUX26" s="123"/>
      <c r="NVC26" s="123"/>
      <c r="NVD26" s="123"/>
      <c r="NVE26" s="123"/>
      <c r="NVJ26" s="123"/>
      <c r="NVK26" s="123"/>
      <c r="NVL26" s="123"/>
      <c r="NVQ26" s="123"/>
      <c r="NVR26" s="123"/>
      <c r="NVS26" s="123"/>
      <c r="NVX26" s="123"/>
      <c r="NVY26" s="123"/>
      <c r="NVZ26" s="123"/>
      <c r="NWE26" s="123"/>
      <c r="NWF26" s="123"/>
      <c r="NWG26" s="123"/>
      <c r="NWL26" s="123"/>
      <c r="NWM26" s="123"/>
      <c r="NWN26" s="123"/>
      <c r="NWS26" s="123"/>
      <c r="NWT26" s="123"/>
      <c r="NWU26" s="123"/>
      <c r="NWZ26" s="123"/>
      <c r="NXA26" s="123"/>
      <c r="NXB26" s="123"/>
      <c r="NXG26" s="123"/>
      <c r="NXH26" s="123"/>
      <c r="NXI26" s="123"/>
      <c r="NXN26" s="123"/>
      <c r="NXO26" s="123"/>
      <c r="NXP26" s="123"/>
      <c r="NXU26" s="123"/>
      <c r="NXV26" s="123"/>
      <c r="NXW26" s="123"/>
      <c r="NYB26" s="123"/>
      <c r="NYC26" s="123"/>
      <c r="NYD26" s="123"/>
      <c r="NYI26" s="123"/>
      <c r="NYJ26" s="123"/>
      <c r="NYK26" s="123"/>
      <c r="NYP26" s="123"/>
      <c r="NYQ26" s="123"/>
      <c r="NYR26" s="123"/>
      <c r="NYW26" s="123"/>
      <c r="NYX26" s="123"/>
      <c r="NYY26" s="123"/>
      <c r="NZD26" s="123"/>
      <c r="NZE26" s="123"/>
      <c r="NZF26" s="123"/>
      <c r="NZK26" s="123"/>
      <c r="NZL26" s="123"/>
      <c r="NZM26" s="123"/>
      <c r="NZR26" s="123"/>
      <c r="NZS26" s="123"/>
      <c r="NZT26" s="123"/>
      <c r="NZY26" s="123"/>
      <c r="NZZ26" s="123"/>
      <c r="OAA26" s="123"/>
      <c r="OAF26" s="123"/>
      <c r="OAG26" s="123"/>
      <c r="OAH26" s="123"/>
      <c r="OAM26" s="123"/>
      <c r="OAN26" s="123"/>
      <c r="OAO26" s="123"/>
      <c r="OAT26" s="123"/>
      <c r="OAU26" s="123"/>
      <c r="OAV26" s="123"/>
      <c r="OBA26" s="123"/>
      <c r="OBB26" s="123"/>
      <c r="OBC26" s="123"/>
      <c r="OBH26" s="123"/>
      <c r="OBI26" s="123"/>
      <c r="OBJ26" s="123"/>
      <c r="OBO26" s="123"/>
      <c r="OBP26" s="123"/>
      <c r="OBQ26" s="123"/>
      <c r="OBV26" s="123"/>
      <c r="OBW26" s="123"/>
      <c r="OBX26" s="123"/>
      <c r="OCC26" s="123"/>
      <c r="OCD26" s="123"/>
      <c r="OCE26" s="123"/>
      <c r="OCJ26" s="123"/>
      <c r="OCK26" s="123"/>
      <c r="OCL26" s="123"/>
      <c r="OCQ26" s="123"/>
      <c r="OCR26" s="123"/>
      <c r="OCS26" s="123"/>
      <c r="OCX26" s="123"/>
      <c r="OCY26" s="123"/>
      <c r="OCZ26" s="123"/>
      <c r="ODE26" s="123"/>
      <c r="ODF26" s="123"/>
      <c r="ODG26" s="123"/>
      <c r="ODL26" s="123"/>
      <c r="ODM26" s="123"/>
      <c r="ODN26" s="123"/>
      <c r="ODS26" s="123"/>
      <c r="ODT26" s="123"/>
      <c r="ODU26" s="123"/>
      <c r="ODZ26" s="123"/>
      <c r="OEA26" s="123"/>
      <c r="OEB26" s="123"/>
      <c r="OEG26" s="123"/>
      <c r="OEH26" s="123"/>
      <c r="OEI26" s="123"/>
      <c r="OEN26" s="123"/>
      <c r="OEO26" s="123"/>
      <c r="OEP26" s="123"/>
      <c r="OEU26" s="123"/>
      <c r="OEV26" s="123"/>
      <c r="OEW26" s="123"/>
      <c r="OFB26" s="123"/>
      <c r="OFC26" s="123"/>
      <c r="OFD26" s="123"/>
      <c r="OFI26" s="123"/>
      <c r="OFJ26" s="123"/>
      <c r="OFK26" s="123"/>
      <c r="OFP26" s="123"/>
      <c r="OFQ26" s="123"/>
      <c r="OFR26" s="123"/>
      <c r="OFW26" s="123"/>
      <c r="OFX26" s="123"/>
      <c r="OFY26" s="123"/>
      <c r="OGD26" s="123"/>
      <c r="OGE26" s="123"/>
      <c r="OGF26" s="123"/>
      <c r="OGK26" s="123"/>
      <c r="OGL26" s="123"/>
      <c r="OGM26" s="123"/>
      <c r="OGR26" s="123"/>
      <c r="OGS26" s="123"/>
      <c r="OGT26" s="123"/>
      <c r="OGY26" s="123"/>
      <c r="OGZ26" s="123"/>
      <c r="OHA26" s="123"/>
      <c r="OHF26" s="123"/>
      <c r="OHG26" s="123"/>
      <c r="OHH26" s="123"/>
      <c r="OHM26" s="123"/>
      <c r="OHN26" s="123"/>
      <c r="OHO26" s="123"/>
      <c r="OHT26" s="123"/>
      <c r="OHU26" s="123"/>
      <c r="OHV26" s="123"/>
      <c r="OIA26" s="123"/>
      <c r="OIB26" s="123"/>
      <c r="OIC26" s="123"/>
      <c r="OIH26" s="123"/>
      <c r="OII26" s="123"/>
      <c r="OIJ26" s="123"/>
      <c r="OIO26" s="123"/>
      <c r="OIP26" s="123"/>
      <c r="OIQ26" s="123"/>
      <c r="OIV26" s="123"/>
      <c r="OIW26" s="123"/>
      <c r="OIX26" s="123"/>
      <c r="OJC26" s="123"/>
      <c r="OJD26" s="123"/>
      <c r="OJE26" s="123"/>
      <c r="OJJ26" s="123"/>
      <c r="OJK26" s="123"/>
      <c r="OJL26" s="123"/>
      <c r="OJQ26" s="123"/>
      <c r="OJR26" s="123"/>
      <c r="OJS26" s="123"/>
      <c r="OJX26" s="123"/>
      <c r="OJY26" s="123"/>
      <c r="OJZ26" s="123"/>
      <c r="OKE26" s="123"/>
      <c r="OKF26" s="123"/>
      <c r="OKG26" s="123"/>
      <c r="OKL26" s="123"/>
      <c r="OKM26" s="123"/>
      <c r="OKN26" s="123"/>
      <c r="OKS26" s="123"/>
      <c r="OKT26" s="123"/>
      <c r="OKU26" s="123"/>
      <c r="OKZ26" s="123"/>
      <c r="OLA26" s="123"/>
      <c r="OLB26" s="123"/>
      <c r="OLG26" s="123"/>
      <c r="OLH26" s="123"/>
      <c r="OLI26" s="123"/>
      <c r="OLN26" s="123"/>
      <c r="OLO26" s="123"/>
      <c r="OLP26" s="123"/>
      <c r="OLU26" s="123"/>
      <c r="OLV26" s="123"/>
      <c r="OLW26" s="123"/>
      <c r="OMB26" s="123"/>
      <c r="OMC26" s="123"/>
      <c r="OMD26" s="123"/>
      <c r="OMI26" s="123"/>
      <c r="OMJ26" s="123"/>
      <c r="OMK26" s="123"/>
      <c r="OMP26" s="123"/>
      <c r="OMQ26" s="123"/>
      <c r="OMR26" s="123"/>
      <c r="OMW26" s="123"/>
      <c r="OMX26" s="123"/>
      <c r="OMY26" s="123"/>
      <c r="OND26" s="123"/>
      <c r="ONE26" s="123"/>
      <c r="ONF26" s="123"/>
      <c r="ONK26" s="123"/>
      <c r="ONL26" s="123"/>
      <c r="ONM26" s="123"/>
      <c r="ONR26" s="123"/>
      <c r="ONS26" s="123"/>
      <c r="ONT26" s="123"/>
      <c r="ONY26" s="123"/>
      <c r="ONZ26" s="123"/>
      <c r="OOA26" s="123"/>
      <c r="OOF26" s="123"/>
      <c r="OOG26" s="123"/>
      <c r="OOH26" s="123"/>
      <c r="OOM26" s="123"/>
      <c r="OON26" s="123"/>
      <c r="OOO26" s="123"/>
      <c r="OOT26" s="123"/>
      <c r="OOU26" s="123"/>
      <c r="OOV26" s="123"/>
      <c r="OPA26" s="123"/>
      <c r="OPB26" s="123"/>
      <c r="OPC26" s="123"/>
      <c r="OPH26" s="123"/>
      <c r="OPI26" s="123"/>
      <c r="OPJ26" s="123"/>
      <c r="OPO26" s="123"/>
      <c r="OPP26" s="123"/>
      <c r="OPQ26" s="123"/>
      <c r="OPV26" s="123"/>
      <c r="OPW26" s="123"/>
      <c r="OPX26" s="123"/>
      <c r="OQC26" s="123"/>
      <c r="OQD26" s="123"/>
      <c r="OQE26" s="123"/>
      <c r="OQJ26" s="123"/>
      <c r="OQK26" s="123"/>
      <c r="OQL26" s="123"/>
      <c r="OQQ26" s="123"/>
      <c r="OQR26" s="123"/>
      <c r="OQS26" s="123"/>
      <c r="OQX26" s="123"/>
      <c r="OQY26" s="123"/>
      <c r="OQZ26" s="123"/>
      <c r="ORE26" s="123"/>
      <c r="ORF26" s="123"/>
      <c r="ORG26" s="123"/>
      <c r="ORL26" s="123"/>
      <c r="ORM26" s="123"/>
      <c r="ORN26" s="123"/>
      <c r="ORS26" s="123"/>
      <c r="ORT26" s="123"/>
      <c r="ORU26" s="123"/>
      <c r="ORZ26" s="123"/>
      <c r="OSA26" s="123"/>
      <c r="OSB26" s="123"/>
      <c r="OSG26" s="123"/>
      <c r="OSH26" s="123"/>
      <c r="OSI26" s="123"/>
      <c r="OSN26" s="123"/>
      <c r="OSO26" s="123"/>
      <c r="OSP26" s="123"/>
      <c r="OSU26" s="123"/>
      <c r="OSV26" s="123"/>
      <c r="OSW26" s="123"/>
      <c r="OTB26" s="123"/>
      <c r="OTC26" s="123"/>
      <c r="OTD26" s="123"/>
      <c r="OTI26" s="123"/>
      <c r="OTJ26" s="123"/>
      <c r="OTK26" s="123"/>
      <c r="OTP26" s="123"/>
      <c r="OTQ26" s="123"/>
      <c r="OTR26" s="123"/>
      <c r="OTW26" s="123"/>
      <c r="OTX26" s="123"/>
      <c r="OTY26" s="123"/>
      <c r="OUD26" s="123"/>
      <c r="OUE26" s="123"/>
      <c r="OUF26" s="123"/>
      <c r="OUK26" s="123"/>
      <c r="OUL26" s="123"/>
      <c r="OUM26" s="123"/>
      <c r="OUR26" s="123"/>
      <c r="OUS26" s="123"/>
      <c r="OUT26" s="123"/>
      <c r="OUY26" s="123"/>
      <c r="OUZ26" s="123"/>
      <c r="OVA26" s="123"/>
      <c r="OVF26" s="123"/>
      <c r="OVG26" s="123"/>
      <c r="OVH26" s="123"/>
      <c r="OVM26" s="123"/>
      <c r="OVN26" s="123"/>
      <c r="OVO26" s="123"/>
      <c r="OVT26" s="123"/>
      <c r="OVU26" s="123"/>
      <c r="OVV26" s="123"/>
      <c r="OWA26" s="123"/>
      <c r="OWB26" s="123"/>
      <c r="OWC26" s="123"/>
      <c r="OWH26" s="123"/>
      <c r="OWI26" s="123"/>
      <c r="OWJ26" s="123"/>
      <c r="OWO26" s="123"/>
      <c r="OWP26" s="123"/>
      <c r="OWQ26" s="123"/>
      <c r="OWV26" s="123"/>
      <c r="OWW26" s="123"/>
      <c r="OWX26" s="123"/>
      <c r="OXC26" s="123"/>
      <c r="OXD26" s="123"/>
      <c r="OXE26" s="123"/>
      <c r="OXJ26" s="123"/>
      <c r="OXK26" s="123"/>
      <c r="OXL26" s="123"/>
      <c r="OXQ26" s="123"/>
      <c r="OXR26" s="123"/>
      <c r="OXS26" s="123"/>
      <c r="OXX26" s="123"/>
      <c r="OXY26" s="123"/>
      <c r="OXZ26" s="123"/>
      <c r="OYE26" s="123"/>
      <c r="OYF26" s="123"/>
      <c r="OYG26" s="123"/>
      <c r="OYL26" s="123"/>
      <c r="OYM26" s="123"/>
      <c r="OYN26" s="123"/>
      <c r="OYS26" s="123"/>
      <c r="OYT26" s="123"/>
      <c r="OYU26" s="123"/>
      <c r="OYZ26" s="123"/>
      <c r="OZA26" s="123"/>
      <c r="OZB26" s="123"/>
      <c r="OZG26" s="123"/>
      <c r="OZH26" s="123"/>
      <c r="OZI26" s="123"/>
      <c r="OZN26" s="123"/>
      <c r="OZO26" s="123"/>
      <c r="OZP26" s="123"/>
      <c r="OZU26" s="123"/>
      <c r="OZV26" s="123"/>
      <c r="OZW26" s="123"/>
      <c r="PAB26" s="123"/>
      <c r="PAC26" s="123"/>
      <c r="PAD26" s="123"/>
      <c r="PAI26" s="123"/>
      <c r="PAJ26" s="123"/>
      <c r="PAK26" s="123"/>
      <c r="PAP26" s="123"/>
      <c r="PAQ26" s="123"/>
      <c r="PAR26" s="123"/>
      <c r="PAW26" s="123"/>
      <c r="PAX26" s="123"/>
      <c r="PAY26" s="123"/>
      <c r="PBD26" s="123"/>
      <c r="PBE26" s="123"/>
      <c r="PBF26" s="123"/>
      <c r="PBK26" s="123"/>
      <c r="PBL26" s="123"/>
      <c r="PBM26" s="123"/>
      <c r="PBR26" s="123"/>
      <c r="PBS26" s="123"/>
      <c r="PBT26" s="123"/>
      <c r="PBY26" s="123"/>
      <c r="PBZ26" s="123"/>
      <c r="PCA26" s="123"/>
      <c r="PCF26" s="123"/>
      <c r="PCG26" s="123"/>
      <c r="PCH26" s="123"/>
      <c r="PCM26" s="123"/>
      <c r="PCN26" s="123"/>
      <c r="PCO26" s="123"/>
      <c r="PCT26" s="123"/>
      <c r="PCU26" s="123"/>
      <c r="PCV26" s="123"/>
      <c r="PDA26" s="123"/>
      <c r="PDB26" s="123"/>
      <c r="PDC26" s="123"/>
      <c r="PDH26" s="123"/>
      <c r="PDI26" s="123"/>
      <c r="PDJ26" s="123"/>
      <c r="PDO26" s="123"/>
      <c r="PDP26" s="123"/>
      <c r="PDQ26" s="123"/>
      <c r="PDV26" s="123"/>
      <c r="PDW26" s="123"/>
      <c r="PDX26" s="123"/>
      <c r="PEC26" s="123"/>
      <c r="PED26" s="123"/>
      <c r="PEE26" s="123"/>
      <c r="PEJ26" s="123"/>
      <c r="PEK26" s="123"/>
      <c r="PEL26" s="123"/>
      <c r="PEQ26" s="123"/>
      <c r="PER26" s="123"/>
      <c r="PES26" s="123"/>
      <c r="PEX26" s="123"/>
      <c r="PEY26" s="123"/>
      <c r="PEZ26" s="123"/>
      <c r="PFE26" s="123"/>
      <c r="PFF26" s="123"/>
      <c r="PFG26" s="123"/>
      <c r="PFL26" s="123"/>
      <c r="PFM26" s="123"/>
      <c r="PFN26" s="123"/>
      <c r="PFS26" s="123"/>
      <c r="PFT26" s="123"/>
      <c r="PFU26" s="123"/>
      <c r="PFZ26" s="123"/>
      <c r="PGA26" s="123"/>
      <c r="PGB26" s="123"/>
      <c r="PGG26" s="123"/>
      <c r="PGH26" s="123"/>
      <c r="PGI26" s="123"/>
      <c r="PGN26" s="123"/>
      <c r="PGO26" s="123"/>
      <c r="PGP26" s="123"/>
      <c r="PGU26" s="123"/>
      <c r="PGV26" s="123"/>
      <c r="PGW26" s="123"/>
      <c r="PHB26" s="123"/>
      <c r="PHC26" s="123"/>
      <c r="PHD26" s="123"/>
      <c r="PHI26" s="123"/>
      <c r="PHJ26" s="123"/>
      <c r="PHK26" s="123"/>
      <c r="PHP26" s="123"/>
      <c r="PHQ26" s="123"/>
      <c r="PHR26" s="123"/>
      <c r="PHW26" s="123"/>
      <c r="PHX26" s="123"/>
      <c r="PHY26" s="123"/>
      <c r="PID26" s="123"/>
      <c r="PIE26" s="123"/>
      <c r="PIF26" s="123"/>
      <c r="PIK26" s="123"/>
      <c r="PIL26" s="123"/>
      <c r="PIM26" s="123"/>
      <c r="PIR26" s="123"/>
      <c r="PIS26" s="123"/>
      <c r="PIT26" s="123"/>
      <c r="PIY26" s="123"/>
      <c r="PIZ26" s="123"/>
      <c r="PJA26" s="123"/>
      <c r="PJF26" s="123"/>
      <c r="PJG26" s="123"/>
      <c r="PJH26" s="123"/>
      <c r="PJM26" s="123"/>
      <c r="PJN26" s="123"/>
      <c r="PJO26" s="123"/>
      <c r="PJT26" s="123"/>
      <c r="PJU26" s="123"/>
      <c r="PJV26" s="123"/>
      <c r="PKA26" s="123"/>
      <c r="PKB26" s="123"/>
      <c r="PKC26" s="123"/>
      <c r="PKH26" s="123"/>
      <c r="PKI26" s="123"/>
      <c r="PKJ26" s="123"/>
      <c r="PKO26" s="123"/>
      <c r="PKP26" s="123"/>
      <c r="PKQ26" s="123"/>
      <c r="PKV26" s="123"/>
      <c r="PKW26" s="123"/>
      <c r="PKX26" s="123"/>
      <c r="PLC26" s="123"/>
      <c r="PLD26" s="123"/>
      <c r="PLE26" s="123"/>
      <c r="PLJ26" s="123"/>
      <c r="PLK26" s="123"/>
      <c r="PLL26" s="123"/>
      <c r="PLQ26" s="123"/>
      <c r="PLR26" s="123"/>
      <c r="PLS26" s="123"/>
      <c r="PLX26" s="123"/>
      <c r="PLY26" s="123"/>
      <c r="PLZ26" s="123"/>
      <c r="PME26" s="123"/>
      <c r="PMF26" s="123"/>
      <c r="PMG26" s="123"/>
      <c r="PML26" s="123"/>
      <c r="PMM26" s="123"/>
      <c r="PMN26" s="123"/>
      <c r="PMS26" s="123"/>
      <c r="PMT26" s="123"/>
      <c r="PMU26" s="123"/>
      <c r="PMZ26" s="123"/>
      <c r="PNA26" s="123"/>
      <c r="PNB26" s="123"/>
      <c r="PNG26" s="123"/>
      <c r="PNH26" s="123"/>
      <c r="PNI26" s="123"/>
      <c r="PNN26" s="123"/>
      <c r="PNO26" s="123"/>
      <c r="PNP26" s="123"/>
      <c r="PNU26" s="123"/>
      <c r="PNV26" s="123"/>
      <c r="PNW26" s="123"/>
      <c r="POB26" s="123"/>
      <c r="POC26" s="123"/>
      <c r="POD26" s="123"/>
      <c r="POI26" s="123"/>
      <c r="POJ26" s="123"/>
      <c r="POK26" s="123"/>
      <c r="POP26" s="123"/>
      <c r="POQ26" s="123"/>
      <c r="POR26" s="123"/>
      <c r="POW26" s="123"/>
      <c r="POX26" s="123"/>
      <c r="POY26" s="123"/>
      <c r="PPD26" s="123"/>
      <c r="PPE26" s="123"/>
      <c r="PPF26" s="123"/>
      <c r="PPK26" s="123"/>
      <c r="PPL26" s="123"/>
      <c r="PPM26" s="123"/>
      <c r="PPR26" s="123"/>
      <c r="PPS26" s="123"/>
      <c r="PPT26" s="123"/>
      <c r="PPY26" s="123"/>
      <c r="PPZ26" s="123"/>
      <c r="PQA26" s="123"/>
      <c r="PQF26" s="123"/>
      <c r="PQG26" s="123"/>
      <c r="PQH26" s="123"/>
      <c r="PQM26" s="123"/>
      <c r="PQN26" s="123"/>
      <c r="PQO26" s="123"/>
      <c r="PQT26" s="123"/>
      <c r="PQU26" s="123"/>
      <c r="PQV26" s="123"/>
      <c r="PRA26" s="123"/>
      <c r="PRB26" s="123"/>
      <c r="PRC26" s="123"/>
      <c r="PRH26" s="123"/>
      <c r="PRI26" s="123"/>
      <c r="PRJ26" s="123"/>
      <c r="PRO26" s="123"/>
      <c r="PRP26" s="123"/>
      <c r="PRQ26" s="123"/>
      <c r="PRV26" s="123"/>
      <c r="PRW26" s="123"/>
      <c r="PRX26" s="123"/>
      <c r="PSC26" s="123"/>
      <c r="PSD26" s="123"/>
      <c r="PSE26" s="123"/>
      <c r="PSJ26" s="123"/>
      <c r="PSK26" s="123"/>
      <c r="PSL26" s="123"/>
      <c r="PSQ26" s="123"/>
      <c r="PSR26" s="123"/>
      <c r="PSS26" s="123"/>
      <c r="PSX26" s="123"/>
      <c r="PSY26" s="123"/>
      <c r="PSZ26" s="123"/>
      <c r="PTE26" s="123"/>
      <c r="PTF26" s="123"/>
      <c r="PTG26" s="123"/>
      <c r="PTL26" s="123"/>
      <c r="PTM26" s="123"/>
      <c r="PTN26" s="123"/>
      <c r="PTS26" s="123"/>
      <c r="PTT26" s="123"/>
      <c r="PTU26" s="123"/>
      <c r="PTZ26" s="123"/>
      <c r="PUA26" s="123"/>
      <c r="PUB26" s="123"/>
      <c r="PUG26" s="123"/>
      <c r="PUH26" s="123"/>
      <c r="PUI26" s="123"/>
      <c r="PUN26" s="123"/>
      <c r="PUO26" s="123"/>
      <c r="PUP26" s="123"/>
      <c r="PUU26" s="123"/>
      <c r="PUV26" s="123"/>
      <c r="PUW26" s="123"/>
      <c r="PVB26" s="123"/>
      <c r="PVC26" s="123"/>
      <c r="PVD26" s="123"/>
      <c r="PVI26" s="123"/>
      <c r="PVJ26" s="123"/>
      <c r="PVK26" s="123"/>
      <c r="PVP26" s="123"/>
      <c r="PVQ26" s="123"/>
      <c r="PVR26" s="123"/>
      <c r="PVW26" s="123"/>
      <c r="PVX26" s="123"/>
      <c r="PVY26" s="123"/>
      <c r="PWD26" s="123"/>
      <c r="PWE26" s="123"/>
      <c r="PWF26" s="123"/>
      <c r="PWK26" s="123"/>
      <c r="PWL26" s="123"/>
      <c r="PWM26" s="123"/>
      <c r="PWR26" s="123"/>
      <c r="PWS26" s="123"/>
      <c r="PWT26" s="123"/>
      <c r="PWY26" s="123"/>
      <c r="PWZ26" s="123"/>
      <c r="PXA26" s="123"/>
      <c r="PXF26" s="123"/>
      <c r="PXG26" s="123"/>
      <c r="PXH26" s="123"/>
      <c r="PXM26" s="123"/>
      <c r="PXN26" s="123"/>
      <c r="PXO26" s="123"/>
      <c r="PXT26" s="123"/>
      <c r="PXU26" s="123"/>
      <c r="PXV26" s="123"/>
      <c r="PYA26" s="123"/>
      <c r="PYB26" s="123"/>
      <c r="PYC26" s="123"/>
      <c r="PYH26" s="123"/>
      <c r="PYI26" s="123"/>
      <c r="PYJ26" s="123"/>
      <c r="PYO26" s="123"/>
      <c r="PYP26" s="123"/>
      <c r="PYQ26" s="123"/>
      <c r="PYV26" s="123"/>
      <c r="PYW26" s="123"/>
      <c r="PYX26" s="123"/>
      <c r="PZC26" s="123"/>
      <c r="PZD26" s="123"/>
      <c r="PZE26" s="123"/>
      <c r="PZJ26" s="123"/>
      <c r="PZK26" s="123"/>
      <c r="PZL26" s="123"/>
      <c r="PZQ26" s="123"/>
      <c r="PZR26" s="123"/>
      <c r="PZS26" s="123"/>
      <c r="PZX26" s="123"/>
      <c r="PZY26" s="123"/>
      <c r="PZZ26" s="123"/>
      <c r="QAE26" s="123"/>
      <c r="QAF26" s="123"/>
      <c r="QAG26" s="123"/>
      <c r="QAL26" s="123"/>
      <c r="QAM26" s="123"/>
      <c r="QAN26" s="123"/>
      <c r="QAS26" s="123"/>
      <c r="QAT26" s="123"/>
      <c r="QAU26" s="123"/>
      <c r="QAZ26" s="123"/>
      <c r="QBA26" s="123"/>
      <c r="QBB26" s="123"/>
      <c r="QBG26" s="123"/>
      <c r="QBH26" s="123"/>
      <c r="QBI26" s="123"/>
      <c r="QBN26" s="123"/>
      <c r="QBO26" s="123"/>
      <c r="QBP26" s="123"/>
      <c r="QBU26" s="123"/>
      <c r="QBV26" s="123"/>
      <c r="QBW26" s="123"/>
      <c r="QCB26" s="123"/>
      <c r="QCC26" s="123"/>
      <c r="QCD26" s="123"/>
      <c r="QCI26" s="123"/>
      <c r="QCJ26" s="123"/>
      <c r="QCK26" s="123"/>
      <c r="QCP26" s="123"/>
      <c r="QCQ26" s="123"/>
      <c r="QCR26" s="123"/>
      <c r="QCW26" s="123"/>
      <c r="QCX26" s="123"/>
      <c r="QCY26" s="123"/>
      <c r="QDD26" s="123"/>
      <c r="QDE26" s="123"/>
      <c r="QDF26" s="123"/>
      <c r="QDK26" s="123"/>
      <c r="QDL26" s="123"/>
      <c r="QDM26" s="123"/>
      <c r="QDR26" s="123"/>
      <c r="QDS26" s="123"/>
      <c r="QDT26" s="123"/>
      <c r="QDY26" s="123"/>
      <c r="QDZ26" s="123"/>
      <c r="QEA26" s="123"/>
      <c r="QEF26" s="123"/>
      <c r="QEG26" s="123"/>
      <c r="QEH26" s="123"/>
      <c r="QEM26" s="123"/>
      <c r="QEN26" s="123"/>
      <c r="QEO26" s="123"/>
      <c r="QET26" s="123"/>
      <c r="QEU26" s="123"/>
      <c r="QEV26" s="123"/>
      <c r="QFA26" s="123"/>
      <c r="QFB26" s="123"/>
      <c r="QFC26" s="123"/>
      <c r="QFH26" s="123"/>
      <c r="QFI26" s="123"/>
      <c r="QFJ26" s="123"/>
      <c r="QFO26" s="123"/>
      <c r="QFP26" s="123"/>
      <c r="QFQ26" s="123"/>
      <c r="QFV26" s="123"/>
      <c r="QFW26" s="123"/>
      <c r="QFX26" s="123"/>
      <c r="QGC26" s="123"/>
      <c r="QGD26" s="123"/>
      <c r="QGE26" s="123"/>
      <c r="QGJ26" s="123"/>
      <c r="QGK26" s="123"/>
      <c r="QGL26" s="123"/>
      <c r="QGQ26" s="123"/>
      <c r="QGR26" s="123"/>
      <c r="QGS26" s="123"/>
      <c r="QGX26" s="123"/>
      <c r="QGY26" s="123"/>
      <c r="QGZ26" s="123"/>
      <c r="QHE26" s="123"/>
      <c r="QHF26" s="123"/>
      <c r="QHG26" s="123"/>
      <c r="QHL26" s="123"/>
      <c r="QHM26" s="123"/>
      <c r="QHN26" s="123"/>
      <c r="QHS26" s="123"/>
      <c r="QHT26" s="123"/>
      <c r="QHU26" s="123"/>
      <c r="QHZ26" s="123"/>
      <c r="QIA26" s="123"/>
      <c r="QIB26" s="123"/>
      <c r="QIG26" s="123"/>
      <c r="QIH26" s="123"/>
      <c r="QII26" s="123"/>
      <c r="QIN26" s="123"/>
      <c r="QIO26" s="123"/>
      <c r="QIP26" s="123"/>
      <c r="QIU26" s="123"/>
      <c r="QIV26" s="123"/>
      <c r="QIW26" s="123"/>
      <c r="QJB26" s="123"/>
      <c r="QJC26" s="123"/>
      <c r="QJD26" s="123"/>
      <c r="QJI26" s="123"/>
      <c r="QJJ26" s="123"/>
      <c r="QJK26" s="123"/>
      <c r="QJP26" s="123"/>
      <c r="QJQ26" s="123"/>
      <c r="QJR26" s="123"/>
      <c r="QJW26" s="123"/>
      <c r="QJX26" s="123"/>
      <c r="QJY26" s="123"/>
      <c r="QKD26" s="123"/>
      <c r="QKE26" s="123"/>
      <c r="QKF26" s="123"/>
      <c r="QKK26" s="123"/>
      <c r="QKL26" s="123"/>
      <c r="QKM26" s="123"/>
      <c r="QKR26" s="123"/>
      <c r="QKS26" s="123"/>
      <c r="QKT26" s="123"/>
      <c r="QKY26" s="123"/>
      <c r="QKZ26" s="123"/>
      <c r="QLA26" s="123"/>
      <c r="QLF26" s="123"/>
      <c r="QLG26" s="123"/>
      <c r="QLH26" s="123"/>
      <c r="QLM26" s="123"/>
      <c r="QLN26" s="123"/>
      <c r="QLO26" s="123"/>
      <c r="QLT26" s="123"/>
      <c r="QLU26" s="123"/>
      <c r="QLV26" s="123"/>
      <c r="QMA26" s="123"/>
      <c r="QMB26" s="123"/>
      <c r="QMC26" s="123"/>
      <c r="QMH26" s="123"/>
      <c r="QMI26" s="123"/>
      <c r="QMJ26" s="123"/>
      <c r="QMO26" s="123"/>
      <c r="QMP26" s="123"/>
      <c r="QMQ26" s="123"/>
      <c r="QMV26" s="123"/>
      <c r="QMW26" s="123"/>
      <c r="QMX26" s="123"/>
      <c r="QNC26" s="123"/>
      <c r="QND26" s="123"/>
      <c r="QNE26" s="123"/>
      <c r="QNJ26" s="123"/>
      <c r="QNK26" s="123"/>
      <c r="QNL26" s="123"/>
      <c r="QNQ26" s="123"/>
      <c r="QNR26" s="123"/>
      <c r="QNS26" s="123"/>
      <c r="QNX26" s="123"/>
      <c r="QNY26" s="123"/>
      <c r="QNZ26" s="123"/>
      <c r="QOE26" s="123"/>
      <c r="QOF26" s="123"/>
      <c r="QOG26" s="123"/>
      <c r="QOL26" s="123"/>
      <c r="QOM26" s="123"/>
      <c r="QON26" s="123"/>
      <c r="QOS26" s="123"/>
      <c r="QOT26" s="123"/>
      <c r="QOU26" s="123"/>
      <c r="QOZ26" s="123"/>
      <c r="QPA26" s="123"/>
      <c r="QPB26" s="123"/>
      <c r="QPG26" s="123"/>
      <c r="QPH26" s="123"/>
      <c r="QPI26" s="123"/>
      <c r="QPN26" s="123"/>
      <c r="QPO26" s="123"/>
      <c r="QPP26" s="123"/>
      <c r="QPU26" s="123"/>
      <c r="QPV26" s="123"/>
      <c r="QPW26" s="123"/>
      <c r="QQB26" s="123"/>
      <c r="QQC26" s="123"/>
      <c r="QQD26" s="123"/>
      <c r="QQI26" s="123"/>
      <c r="QQJ26" s="123"/>
      <c r="QQK26" s="123"/>
      <c r="QQP26" s="123"/>
      <c r="QQQ26" s="123"/>
      <c r="QQR26" s="123"/>
      <c r="QQW26" s="123"/>
      <c r="QQX26" s="123"/>
      <c r="QQY26" s="123"/>
      <c r="QRD26" s="123"/>
      <c r="QRE26" s="123"/>
      <c r="QRF26" s="123"/>
      <c r="QRK26" s="123"/>
      <c r="QRL26" s="123"/>
      <c r="QRM26" s="123"/>
      <c r="QRR26" s="123"/>
      <c r="QRS26" s="123"/>
      <c r="QRT26" s="123"/>
      <c r="QRY26" s="123"/>
      <c r="QRZ26" s="123"/>
      <c r="QSA26" s="123"/>
      <c r="QSF26" s="123"/>
      <c r="QSG26" s="123"/>
      <c r="QSH26" s="123"/>
      <c r="QSM26" s="123"/>
      <c r="QSN26" s="123"/>
      <c r="QSO26" s="123"/>
      <c r="QST26" s="123"/>
      <c r="QSU26" s="123"/>
      <c r="QSV26" s="123"/>
      <c r="QTA26" s="123"/>
      <c r="QTB26" s="123"/>
      <c r="QTC26" s="123"/>
      <c r="QTH26" s="123"/>
      <c r="QTI26" s="123"/>
      <c r="QTJ26" s="123"/>
      <c r="QTO26" s="123"/>
      <c r="QTP26" s="123"/>
      <c r="QTQ26" s="123"/>
      <c r="QTV26" s="123"/>
      <c r="QTW26" s="123"/>
      <c r="QTX26" s="123"/>
      <c r="QUC26" s="123"/>
      <c r="QUD26" s="123"/>
      <c r="QUE26" s="123"/>
      <c r="QUJ26" s="123"/>
      <c r="QUK26" s="123"/>
      <c r="QUL26" s="123"/>
      <c r="QUQ26" s="123"/>
      <c r="QUR26" s="123"/>
      <c r="QUS26" s="123"/>
      <c r="QUX26" s="123"/>
      <c r="QUY26" s="123"/>
      <c r="QUZ26" s="123"/>
      <c r="QVE26" s="123"/>
      <c r="QVF26" s="123"/>
      <c r="QVG26" s="123"/>
      <c r="QVL26" s="123"/>
      <c r="QVM26" s="123"/>
      <c r="QVN26" s="123"/>
      <c r="QVS26" s="123"/>
      <c r="QVT26" s="123"/>
      <c r="QVU26" s="123"/>
      <c r="QVZ26" s="123"/>
      <c r="QWA26" s="123"/>
      <c r="QWB26" s="123"/>
      <c r="QWG26" s="123"/>
      <c r="QWH26" s="123"/>
      <c r="QWI26" s="123"/>
      <c r="QWN26" s="123"/>
      <c r="QWO26" s="123"/>
      <c r="QWP26" s="123"/>
      <c r="QWU26" s="123"/>
      <c r="QWV26" s="123"/>
      <c r="QWW26" s="123"/>
      <c r="QXB26" s="123"/>
      <c r="QXC26" s="123"/>
      <c r="QXD26" s="123"/>
      <c r="QXI26" s="123"/>
      <c r="QXJ26" s="123"/>
      <c r="QXK26" s="123"/>
      <c r="QXP26" s="123"/>
      <c r="QXQ26" s="123"/>
      <c r="QXR26" s="123"/>
      <c r="QXW26" s="123"/>
      <c r="QXX26" s="123"/>
      <c r="QXY26" s="123"/>
      <c r="QYD26" s="123"/>
      <c r="QYE26" s="123"/>
      <c r="QYF26" s="123"/>
      <c r="QYK26" s="123"/>
      <c r="QYL26" s="123"/>
      <c r="QYM26" s="123"/>
      <c r="QYR26" s="123"/>
      <c r="QYS26" s="123"/>
      <c r="QYT26" s="123"/>
      <c r="QYY26" s="123"/>
      <c r="QYZ26" s="123"/>
      <c r="QZA26" s="123"/>
      <c r="QZF26" s="123"/>
      <c r="QZG26" s="123"/>
      <c r="QZH26" s="123"/>
      <c r="QZM26" s="123"/>
      <c r="QZN26" s="123"/>
      <c r="QZO26" s="123"/>
      <c r="QZT26" s="123"/>
      <c r="QZU26" s="123"/>
      <c r="QZV26" s="123"/>
      <c r="RAA26" s="123"/>
      <c r="RAB26" s="123"/>
      <c r="RAC26" s="123"/>
      <c r="RAH26" s="123"/>
      <c r="RAI26" s="123"/>
      <c r="RAJ26" s="123"/>
      <c r="RAO26" s="123"/>
      <c r="RAP26" s="123"/>
      <c r="RAQ26" s="123"/>
      <c r="RAV26" s="123"/>
      <c r="RAW26" s="123"/>
      <c r="RAX26" s="123"/>
      <c r="RBC26" s="123"/>
      <c r="RBD26" s="123"/>
      <c r="RBE26" s="123"/>
      <c r="RBJ26" s="123"/>
      <c r="RBK26" s="123"/>
      <c r="RBL26" s="123"/>
      <c r="RBQ26" s="123"/>
      <c r="RBR26" s="123"/>
      <c r="RBS26" s="123"/>
      <c r="RBX26" s="123"/>
      <c r="RBY26" s="123"/>
      <c r="RBZ26" s="123"/>
      <c r="RCE26" s="123"/>
      <c r="RCF26" s="123"/>
      <c r="RCG26" s="123"/>
      <c r="RCL26" s="123"/>
      <c r="RCM26" s="123"/>
      <c r="RCN26" s="123"/>
      <c r="RCS26" s="123"/>
      <c r="RCT26" s="123"/>
      <c r="RCU26" s="123"/>
      <c r="RCZ26" s="123"/>
      <c r="RDA26" s="123"/>
      <c r="RDB26" s="123"/>
      <c r="RDG26" s="123"/>
      <c r="RDH26" s="123"/>
      <c r="RDI26" s="123"/>
      <c r="RDN26" s="123"/>
      <c r="RDO26" s="123"/>
      <c r="RDP26" s="123"/>
      <c r="RDU26" s="123"/>
      <c r="RDV26" s="123"/>
      <c r="RDW26" s="123"/>
      <c r="REB26" s="123"/>
      <c r="REC26" s="123"/>
      <c r="RED26" s="123"/>
      <c r="REI26" s="123"/>
      <c r="REJ26" s="123"/>
      <c r="REK26" s="123"/>
      <c r="REP26" s="123"/>
      <c r="REQ26" s="123"/>
      <c r="RER26" s="123"/>
      <c r="REW26" s="123"/>
      <c r="REX26" s="123"/>
      <c r="REY26" s="123"/>
      <c r="RFD26" s="123"/>
      <c r="RFE26" s="123"/>
      <c r="RFF26" s="123"/>
      <c r="RFK26" s="123"/>
      <c r="RFL26" s="123"/>
      <c r="RFM26" s="123"/>
      <c r="RFR26" s="123"/>
      <c r="RFS26" s="123"/>
      <c r="RFT26" s="123"/>
      <c r="RFY26" s="123"/>
      <c r="RFZ26" s="123"/>
      <c r="RGA26" s="123"/>
      <c r="RGF26" s="123"/>
      <c r="RGG26" s="123"/>
      <c r="RGH26" s="123"/>
      <c r="RGM26" s="123"/>
      <c r="RGN26" s="123"/>
      <c r="RGO26" s="123"/>
      <c r="RGT26" s="123"/>
      <c r="RGU26" s="123"/>
      <c r="RGV26" s="123"/>
      <c r="RHA26" s="123"/>
      <c r="RHB26" s="123"/>
      <c r="RHC26" s="123"/>
      <c r="RHH26" s="123"/>
      <c r="RHI26" s="123"/>
      <c r="RHJ26" s="123"/>
      <c r="RHO26" s="123"/>
      <c r="RHP26" s="123"/>
      <c r="RHQ26" s="123"/>
      <c r="RHV26" s="123"/>
      <c r="RHW26" s="123"/>
      <c r="RHX26" s="123"/>
      <c r="RIC26" s="123"/>
      <c r="RID26" s="123"/>
      <c r="RIE26" s="123"/>
      <c r="RIJ26" s="123"/>
      <c r="RIK26" s="123"/>
      <c r="RIL26" s="123"/>
      <c r="RIQ26" s="123"/>
      <c r="RIR26" s="123"/>
      <c r="RIS26" s="123"/>
      <c r="RIX26" s="123"/>
      <c r="RIY26" s="123"/>
      <c r="RIZ26" s="123"/>
      <c r="RJE26" s="123"/>
      <c r="RJF26" s="123"/>
      <c r="RJG26" s="123"/>
      <c r="RJL26" s="123"/>
      <c r="RJM26" s="123"/>
      <c r="RJN26" s="123"/>
      <c r="RJS26" s="123"/>
      <c r="RJT26" s="123"/>
      <c r="RJU26" s="123"/>
      <c r="RJZ26" s="123"/>
      <c r="RKA26" s="123"/>
      <c r="RKB26" s="123"/>
      <c r="RKG26" s="123"/>
      <c r="RKH26" s="123"/>
      <c r="RKI26" s="123"/>
      <c r="RKN26" s="123"/>
      <c r="RKO26" s="123"/>
      <c r="RKP26" s="123"/>
      <c r="RKU26" s="123"/>
      <c r="RKV26" s="123"/>
      <c r="RKW26" s="123"/>
      <c r="RLB26" s="123"/>
      <c r="RLC26" s="123"/>
      <c r="RLD26" s="123"/>
      <c r="RLI26" s="123"/>
      <c r="RLJ26" s="123"/>
      <c r="RLK26" s="123"/>
      <c r="RLP26" s="123"/>
      <c r="RLQ26" s="123"/>
      <c r="RLR26" s="123"/>
      <c r="RLW26" s="123"/>
      <c r="RLX26" s="123"/>
      <c r="RLY26" s="123"/>
      <c r="RMD26" s="123"/>
      <c r="RME26" s="123"/>
      <c r="RMF26" s="123"/>
      <c r="RMK26" s="123"/>
      <c r="RML26" s="123"/>
      <c r="RMM26" s="123"/>
      <c r="RMR26" s="123"/>
      <c r="RMS26" s="123"/>
      <c r="RMT26" s="123"/>
      <c r="RMY26" s="123"/>
      <c r="RMZ26" s="123"/>
      <c r="RNA26" s="123"/>
      <c r="RNF26" s="123"/>
      <c r="RNG26" s="123"/>
      <c r="RNH26" s="123"/>
      <c r="RNM26" s="123"/>
      <c r="RNN26" s="123"/>
      <c r="RNO26" s="123"/>
      <c r="RNT26" s="123"/>
      <c r="RNU26" s="123"/>
      <c r="RNV26" s="123"/>
      <c r="ROA26" s="123"/>
      <c r="ROB26" s="123"/>
      <c r="ROC26" s="123"/>
      <c r="ROH26" s="123"/>
      <c r="ROI26" s="123"/>
      <c r="ROJ26" s="123"/>
      <c r="ROO26" s="123"/>
      <c r="ROP26" s="123"/>
      <c r="ROQ26" s="123"/>
      <c r="ROV26" s="123"/>
      <c r="ROW26" s="123"/>
      <c r="ROX26" s="123"/>
      <c r="RPC26" s="123"/>
      <c r="RPD26" s="123"/>
      <c r="RPE26" s="123"/>
      <c r="RPJ26" s="123"/>
      <c r="RPK26" s="123"/>
      <c r="RPL26" s="123"/>
      <c r="RPQ26" s="123"/>
      <c r="RPR26" s="123"/>
      <c r="RPS26" s="123"/>
      <c r="RPX26" s="123"/>
      <c r="RPY26" s="123"/>
      <c r="RPZ26" s="123"/>
      <c r="RQE26" s="123"/>
      <c r="RQF26" s="123"/>
      <c r="RQG26" s="123"/>
      <c r="RQL26" s="123"/>
      <c r="RQM26" s="123"/>
      <c r="RQN26" s="123"/>
      <c r="RQS26" s="123"/>
      <c r="RQT26" s="123"/>
      <c r="RQU26" s="123"/>
      <c r="RQZ26" s="123"/>
      <c r="RRA26" s="123"/>
      <c r="RRB26" s="123"/>
      <c r="RRG26" s="123"/>
      <c r="RRH26" s="123"/>
      <c r="RRI26" s="123"/>
      <c r="RRN26" s="123"/>
      <c r="RRO26" s="123"/>
      <c r="RRP26" s="123"/>
      <c r="RRU26" s="123"/>
      <c r="RRV26" s="123"/>
      <c r="RRW26" s="123"/>
      <c r="RSB26" s="123"/>
      <c r="RSC26" s="123"/>
      <c r="RSD26" s="123"/>
      <c r="RSI26" s="123"/>
      <c r="RSJ26" s="123"/>
      <c r="RSK26" s="123"/>
      <c r="RSP26" s="123"/>
      <c r="RSQ26" s="123"/>
      <c r="RSR26" s="123"/>
      <c r="RSW26" s="123"/>
      <c r="RSX26" s="123"/>
      <c r="RSY26" s="123"/>
      <c r="RTD26" s="123"/>
      <c r="RTE26" s="123"/>
      <c r="RTF26" s="123"/>
      <c r="RTK26" s="123"/>
      <c r="RTL26" s="123"/>
      <c r="RTM26" s="123"/>
      <c r="RTR26" s="123"/>
      <c r="RTS26" s="123"/>
      <c r="RTT26" s="123"/>
      <c r="RTY26" s="123"/>
      <c r="RTZ26" s="123"/>
      <c r="RUA26" s="123"/>
      <c r="RUF26" s="123"/>
      <c r="RUG26" s="123"/>
      <c r="RUH26" s="123"/>
      <c r="RUM26" s="123"/>
      <c r="RUN26" s="123"/>
      <c r="RUO26" s="123"/>
      <c r="RUT26" s="123"/>
      <c r="RUU26" s="123"/>
      <c r="RUV26" s="123"/>
      <c r="RVA26" s="123"/>
      <c r="RVB26" s="123"/>
      <c r="RVC26" s="123"/>
      <c r="RVH26" s="123"/>
      <c r="RVI26" s="123"/>
      <c r="RVJ26" s="123"/>
      <c r="RVO26" s="123"/>
      <c r="RVP26" s="123"/>
      <c r="RVQ26" s="123"/>
      <c r="RVV26" s="123"/>
      <c r="RVW26" s="123"/>
      <c r="RVX26" s="123"/>
      <c r="RWC26" s="123"/>
      <c r="RWD26" s="123"/>
      <c r="RWE26" s="123"/>
      <c r="RWJ26" s="123"/>
      <c r="RWK26" s="123"/>
      <c r="RWL26" s="123"/>
      <c r="RWQ26" s="123"/>
      <c r="RWR26" s="123"/>
      <c r="RWS26" s="123"/>
      <c r="RWX26" s="123"/>
      <c r="RWY26" s="123"/>
      <c r="RWZ26" s="123"/>
      <c r="RXE26" s="123"/>
      <c r="RXF26" s="123"/>
      <c r="RXG26" s="123"/>
      <c r="RXL26" s="123"/>
      <c r="RXM26" s="123"/>
      <c r="RXN26" s="123"/>
      <c r="RXS26" s="123"/>
      <c r="RXT26" s="123"/>
      <c r="RXU26" s="123"/>
      <c r="RXZ26" s="123"/>
      <c r="RYA26" s="123"/>
      <c r="RYB26" s="123"/>
      <c r="RYG26" s="123"/>
      <c r="RYH26" s="123"/>
      <c r="RYI26" s="123"/>
      <c r="RYN26" s="123"/>
      <c r="RYO26" s="123"/>
      <c r="RYP26" s="123"/>
      <c r="RYU26" s="123"/>
      <c r="RYV26" s="123"/>
      <c r="RYW26" s="123"/>
      <c r="RZB26" s="123"/>
      <c r="RZC26" s="123"/>
      <c r="RZD26" s="123"/>
      <c r="RZI26" s="123"/>
      <c r="RZJ26" s="123"/>
      <c r="RZK26" s="123"/>
      <c r="RZP26" s="123"/>
      <c r="RZQ26" s="123"/>
      <c r="RZR26" s="123"/>
      <c r="RZW26" s="123"/>
      <c r="RZX26" s="123"/>
      <c r="RZY26" s="123"/>
      <c r="SAD26" s="123"/>
      <c r="SAE26" s="123"/>
      <c r="SAF26" s="123"/>
      <c r="SAK26" s="123"/>
      <c r="SAL26" s="123"/>
      <c r="SAM26" s="123"/>
      <c r="SAR26" s="123"/>
      <c r="SAS26" s="123"/>
      <c r="SAT26" s="123"/>
      <c r="SAY26" s="123"/>
      <c r="SAZ26" s="123"/>
      <c r="SBA26" s="123"/>
      <c r="SBF26" s="123"/>
      <c r="SBG26" s="123"/>
      <c r="SBH26" s="123"/>
      <c r="SBM26" s="123"/>
      <c r="SBN26" s="123"/>
      <c r="SBO26" s="123"/>
      <c r="SBT26" s="123"/>
      <c r="SBU26" s="123"/>
      <c r="SBV26" s="123"/>
      <c r="SCA26" s="123"/>
      <c r="SCB26" s="123"/>
      <c r="SCC26" s="123"/>
      <c r="SCH26" s="123"/>
      <c r="SCI26" s="123"/>
      <c r="SCJ26" s="123"/>
      <c r="SCO26" s="123"/>
      <c r="SCP26" s="123"/>
      <c r="SCQ26" s="123"/>
      <c r="SCV26" s="123"/>
      <c r="SCW26" s="123"/>
      <c r="SCX26" s="123"/>
      <c r="SDC26" s="123"/>
      <c r="SDD26" s="123"/>
      <c r="SDE26" s="123"/>
      <c r="SDJ26" s="123"/>
      <c r="SDK26" s="123"/>
      <c r="SDL26" s="123"/>
      <c r="SDQ26" s="123"/>
      <c r="SDR26" s="123"/>
      <c r="SDS26" s="123"/>
      <c r="SDX26" s="123"/>
      <c r="SDY26" s="123"/>
      <c r="SDZ26" s="123"/>
      <c r="SEE26" s="123"/>
      <c r="SEF26" s="123"/>
      <c r="SEG26" s="123"/>
      <c r="SEL26" s="123"/>
      <c r="SEM26" s="123"/>
      <c r="SEN26" s="123"/>
      <c r="SES26" s="123"/>
      <c r="SET26" s="123"/>
      <c r="SEU26" s="123"/>
      <c r="SEZ26" s="123"/>
      <c r="SFA26" s="123"/>
      <c r="SFB26" s="123"/>
      <c r="SFG26" s="123"/>
      <c r="SFH26" s="123"/>
      <c r="SFI26" s="123"/>
      <c r="SFN26" s="123"/>
      <c r="SFO26" s="123"/>
      <c r="SFP26" s="123"/>
      <c r="SFU26" s="123"/>
      <c r="SFV26" s="123"/>
      <c r="SFW26" s="123"/>
      <c r="SGB26" s="123"/>
      <c r="SGC26" s="123"/>
      <c r="SGD26" s="123"/>
      <c r="SGI26" s="123"/>
      <c r="SGJ26" s="123"/>
      <c r="SGK26" s="123"/>
      <c r="SGP26" s="123"/>
      <c r="SGQ26" s="123"/>
      <c r="SGR26" s="123"/>
      <c r="SGW26" s="123"/>
      <c r="SGX26" s="123"/>
      <c r="SGY26" s="123"/>
      <c r="SHD26" s="123"/>
      <c r="SHE26" s="123"/>
      <c r="SHF26" s="123"/>
      <c r="SHK26" s="123"/>
      <c r="SHL26" s="123"/>
      <c r="SHM26" s="123"/>
      <c r="SHR26" s="123"/>
      <c r="SHS26" s="123"/>
      <c r="SHT26" s="123"/>
      <c r="SHY26" s="123"/>
      <c r="SHZ26" s="123"/>
      <c r="SIA26" s="123"/>
      <c r="SIF26" s="123"/>
      <c r="SIG26" s="123"/>
      <c r="SIH26" s="123"/>
      <c r="SIM26" s="123"/>
      <c r="SIN26" s="123"/>
      <c r="SIO26" s="123"/>
      <c r="SIT26" s="123"/>
      <c r="SIU26" s="123"/>
      <c r="SIV26" s="123"/>
      <c r="SJA26" s="123"/>
      <c r="SJB26" s="123"/>
      <c r="SJC26" s="123"/>
      <c r="SJH26" s="123"/>
      <c r="SJI26" s="123"/>
      <c r="SJJ26" s="123"/>
      <c r="SJO26" s="123"/>
      <c r="SJP26" s="123"/>
      <c r="SJQ26" s="123"/>
      <c r="SJV26" s="123"/>
      <c r="SJW26" s="123"/>
      <c r="SJX26" s="123"/>
      <c r="SKC26" s="123"/>
      <c r="SKD26" s="123"/>
      <c r="SKE26" s="123"/>
      <c r="SKJ26" s="123"/>
      <c r="SKK26" s="123"/>
      <c r="SKL26" s="123"/>
      <c r="SKQ26" s="123"/>
      <c r="SKR26" s="123"/>
      <c r="SKS26" s="123"/>
      <c r="SKX26" s="123"/>
      <c r="SKY26" s="123"/>
      <c r="SKZ26" s="123"/>
      <c r="SLE26" s="123"/>
      <c r="SLF26" s="123"/>
      <c r="SLG26" s="123"/>
      <c r="SLL26" s="123"/>
      <c r="SLM26" s="123"/>
      <c r="SLN26" s="123"/>
      <c r="SLS26" s="123"/>
      <c r="SLT26" s="123"/>
      <c r="SLU26" s="123"/>
      <c r="SLZ26" s="123"/>
      <c r="SMA26" s="123"/>
      <c r="SMB26" s="123"/>
      <c r="SMG26" s="123"/>
      <c r="SMH26" s="123"/>
      <c r="SMI26" s="123"/>
      <c r="SMN26" s="123"/>
      <c r="SMO26" s="123"/>
      <c r="SMP26" s="123"/>
      <c r="SMU26" s="123"/>
      <c r="SMV26" s="123"/>
      <c r="SMW26" s="123"/>
      <c r="SNB26" s="123"/>
      <c r="SNC26" s="123"/>
      <c r="SND26" s="123"/>
      <c r="SNI26" s="123"/>
      <c r="SNJ26" s="123"/>
      <c r="SNK26" s="123"/>
      <c r="SNP26" s="123"/>
      <c r="SNQ26" s="123"/>
      <c r="SNR26" s="123"/>
      <c r="SNW26" s="123"/>
      <c r="SNX26" s="123"/>
      <c r="SNY26" s="123"/>
      <c r="SOD26" s="123"/>
      <c r="SOE26" s="123"/>
      <c r="SOF26" s="123"/>
      <c r="SOK26" s="123"/>
      <c r="SOL26" s="123"/>
      <c r="SOM26" s="123"/>
      <c r="SOR26" s="123"/>
      <c r="SOS26" s="123"/>
      <c r="SOT26" s="123"/>
      <c r="SOY26" s="123"/>
      <c r="SOZ26" s="123"/>
      <c r="SPA26" s="123"/>
      <c r="SPF26" s="123"/>
      <c r="SPG26" s="123"/>
      <c r="SPH26" s="123"/>
      <c r="SPM26" s="123"/>
      <c r="SPN26" s="123"/>
      <c r="SPO26" s="123"/>
      <c r="SPT26" s="123"/>
      <c r="SPU26" s="123"/>
      <c r="SPV26" s="123"/>
      <c r="SQA26" s="123"/>
      <c r="SQB26" s="123"/>
      <c r="SQC26" s="123"/>
      <c r="SQH26" s="123"/>
      <c r="SQI26" s="123"/>
      <c r="SQJ26" s="123"/>
      <c r="SQO26" s="123"/>
      <c r="SQP26" s="123"/>
      <c r="SQQ26" s="123"/>
      <c r="SQV26" s="123"/>
      <c r="SQW26" s="123"/>
      <c r="SQX26" s="123"/>
      <c r="SRC26" s="123"/>
      <c r="SRD26" s="123"/>
      <c r="SRE26" s="123"/>
      <c r="SRJ26" s="123"/>
      <c r="SRK26" s="123"/>
      <c r="SRL26" s="123"/>
      <c r="SRQ26" s="123"/>
      <c r="SRR26" s="123"/>
      <c r="SRS26" s="123"/>
      <c r="SRX26" s="123"/>
      <c r="SRY26" s="123"/>
      <c r="SRZ26" s="123"/>
      <c r="SSE26" s="123"/>
      <c r="SSF26" s="123"/>
      <c r="SSG26" s="123"/>
      <c r="SSL26" s="123"/>
      <c r="SSM26" s="123"/>
      <c r="SSN26" s="123"/>
      <c r="SSS26" s="123"/>
      <c r="SST26" s="123"/>
      <c r="SSU26" s="123"/>
      <c r="SSZ26" s="123"/>
      <c r="STA26" s="123"/>
      <c r="STB26" s="123"/>
      <c r="STG26" s="123"/>
      <c r="STH26" s="123"/>
      <c r="STI26" s="123"/>
      <c r="STN26" s="123"/>
      <c r="STO26" s="123"/>
      <c r="STP26" s="123"/>
      <c r="STU26" s="123"/>
      <c r="STV26" s="123"/>
      <c r="STW26" s="123"/>
      <c r="SUB26" s="123"/>
      <c r="SUC26" s="123"/>
      <c r="SUD26" s="123"/>
      <c r="SUI26" s="123"/>
      <c r="SUJ26" s="123"/>
      <c r="SUK26" s="123"/>
      <c r="SUP26" s="123"/>
      <c r="SUQ26" s="123"/>
      <c r="SUR26" s="123"/>
      <c r="SUW26" s="123"/>
      <c r="SUX26" s="123"/>
      <c r="SUY26" s="123"/>
      <c r="SVD26" s="123"/>
      <c r="SVE26" s="123"/>
      <c r="SVF26" s="123"/>
      <c r="SVK26" s="123"/>
      <c r="SVL26" s="123"/>
      <c r="SVM26" s="123"/>
      <c r="SVR26" s="123"/>
      <c r="SVS26" s="123"/>
      <c r="SVT26" s="123"/>
      <c r="SVY26" s="123"/>
      <c r="SVZ26" s="123"/>
      <c r="SWA26" s="123"/>
      <c r="SWF26" s="123"/>
      <c r="SWG26" s="123"/>
      <c r="SWH26" s="123"/>
      <c r="SWM26" s="123"/>
      <c r="SWN26" s="123"/>
      <c r="SWO26" s="123"/>
      <c r="SWT26" s="123"/>
      <c r="SWU26" s="123"/>
      <c r="SWV26" s="123"/>
      <c r="SXA26" s="123"/>
      <c r="SXB26" s="123"/>
      <c r="SXC26" s="123"/>
      <c r="SXH26" s="123"/>
      <c r="SXI26" s="123"/>
      <c r="SXJ26" s="123"/>
      <c r="SXO26" s="123"/>
      <c r="SXP26" s="123"/>
      <c r="SXQ26" s="123"/>
      <c r="SXV26" s="123"/>
      <c r="SXW26" s="123"/>
      <c r="SXX26" s="123"/>
      <c r="SYC26" s="123"/>
      <c r="SYD26" s="123"/>
      <c r="SYE26" s="123"/>
      <c r="SYJ26" s="123"/>
      <c r="SYK26" s="123"/>
      <c r="SYL26" s="123"/>
      <c r="SYQ26" s="123"/>
      <c r="SYR26" s="123"/>
      <c r="SYS26" s="123"/>
      <c r="SYX26" s="123"/>
      <c r="SYY26" s="123"/>
      <c r="SYZ26" s="123"/>
      <c r="SZE26" s="123"/>
      <c r="SZF26" s="123"/>
      <c r="SZG26" s="123"/>
      <c r="SZL26" s="123"/>
      <c r="SZM26" s="123"/>
      <c r="SZN26" s="123"/>
      <c r="SZS26" s="123"/>
      <c r="SZT26" s="123"/>
      <c r="SZU26" s="123"/>
      <c r="SZZ26" s="123"/>
      <c r="TAA26" s="123"/>
      <c r="TAB26" s="123"/>
      <c r="TAG26" s="123"/>
      <c r="TAH26" s="123"/>
      <c r="TAI26" s="123"/>
      <c r="TAN26" s="123"/>
      <c r="TAO26" s="123"/>
      <c r="TAP26" s="123"/>
      <c r="TAU26" s="123"/>
      <c r="TAV26" s="123"/>
      <c r="TAW26" s="123"/>
      <c r="TBB26" s="123"/>
      <c r="TBC26" s="123"/>
      <c r="TBD26" s="123"/>
      <c r="TBI26" s="123"/>
      <c r="TBJ26" s="123"/>
      <c r="TBK26" s="123"/>
      <c r="TBP26" s="123"/>
      <c r="TBQ26" s="123"/>
      <c r="TBR26" s="123"/>
      <c r="TBW26" s="123"/>
      <c r="TBX26" s="123"/>
      <c r="TBY26" s="123"/>
      <c r="TCD26" s="123"/>
      <c r="TCE26" s="123"/>
      <c r="TCF26" s="123"/>
      <c r="TCK26" s="123"/>
      <c r="TCL26" s="123"/>
      <c r="TCM26" s="123"/>
      <c r="TCR26" s="123"/>
      <c r="TCS26" s="123"/>
      <c r="TCT26" s="123"/>
      <c r="TCY26" s="123"/>
      <c r="TCZ26" s="123"/>
      <c r="TDA26" s="123"/>
      <c r="TDF26" s="123"/>
      <c r="TDG26" s="123"/>
      <c r="TDH26" s="123"/>
      <c r="TDM26" s="123"/>
      <c r="TDN26" s="123"/>
      <c r="TDO26" s="123"/>
      <c r="TDT26" s="123"/>
      <c r="TDU26" s="123"/>
      <c r="TDV26" s="123"/>
      <c r="TEA26" s="123"/>
      <c r="TEB26" s="123"/>
      <c r="TEC26" s="123"/>
      <c r="TEH26" s="123"/>
      <c r="TEI26" s="123"/>
      <c r="TEJ26" s="123"/>
      <c r="TEO26" s="123"/>
      <c r="TEP26" s="123"/>
      <c r="TEQ26" s="123"/>
      <c r="TEV26" s="123"/>
      <c r="TEW26" s="123"/>
      <c r="TEX26" s="123"/>
      <c r="TFC26" s="123"/>
      <c r="TFD26" s="123"/>
      <c r="TFE26" s="123"/>
      <c r="TFJ26" s="123"/>
      <c r="TFK26" s="123"/>
      <c r="TFL26" s="123"/>
      <c r="TFQ26" s="123"/>
      <c r="TFR26" s="123"/>
      <c r="TFS26" s="123"/>
      <c r="TFX26" s="123"/>
      <c r="TFY26" s="123"/>
      <c r="TFZ26" s="123"/>
      <c r="TGE26" s="123"/>
      <c r="TGF26" s="123"/>
      <c r="TGG26" s="123"/>
      <c r="TGL26" s="123"/>
      <c r="TGM26" s="123"/>
      <c r="TGN26" s="123"/>
      <c r="TGS26" s="123"/>
      <c r="TGT26" s="123"/>
      <c r="TGU26" s="123"/>
      <c r="TGZ26" s="123"/>
      <c r="THA26" s="123"/>
      <c r="THB26" s="123"/>
      <c r="THG26" s="123"/>
      <c r="THH26" s="123"/>
      <c r="THI26" s="123"/>
      <c r="THN26" s="123"/>
      <c r="THO26" s="123"/>
      <c r="THP26" s="123"/>
      <c r="THU26" s="123"/>
      <c r="THV26" s="123"/>
      <c r="THW26" s="123"/>
      <c r="TIB26" s="123"/>
      <c r="TIC26" s="123"/>
      <c r="TID26" s="123"/>
      <c r="TII26" s="123"/>
      <c r="TIJ26" s="123"/>
      <c r="TIK26" s="123"/>
      <c r="TIP26" s="123"/>
      <c r="TIQ26" s="123"/>
      <c r="TIR26" s="123"/>
      <c r="TIW26" s="123"/>
      <c r="TIX26" s="123"/>
      <c r="TIY26" s="123"/>
      <c r="TJD26" s="123"/>
      <c r="TJE26" s="123"/>
      <c r="TJF26" s="123"/>
      <c r="TJK26" s="123"/>
      <c r="TJL26" s="123"/>
      <c r="TJM26" s="123"/>
      <c r="TJR26" s="123"/>
      <c r="TJS26" s="123"/>
      <c r="TJT26" s="123"/>
      <c r="TJY26" s="123"/>
      <c r="TJZ26" s="123"/>
      <c r="TKA26" s="123"/>
      <c r="TKF26" s="123"/>
      <c r="TKG26" s="123"/>
      <c r="TKH26" s="123"/>
      <c r="TKM26" s="123"/>
      <c r="TKN26" s="123"/>
      <c r="TKO26" s="123"/>
      <c r="TKT26" s="123"/>
      <c r="TKU26" s="123"/>
      <c r="TKV26" s="123"/>
      <c r="TLA26" s="123"/>
      <c r="TLB26" s="123"/>
      <c r="TLC26" s="123"/>
      <c r="TLH26" s="123"/>
      <c r="TLI26" s="123"/>
      <c r="TLJ26" s="123"/>
      <c r="TLO26" s="123"/>
      <c r="TLP26" s="123"/>
      <c r="TLQ26" s="123"/>
      <c r="TLV26" s="123"/>
      <c r="TLW26" s="123"/>
      <c r="TLX26" s="123"/>
      <c r="TMC26" s="123"/>
      <c r="TMD26" s="123"/>
      <c r="TME26" s="123"/>
      <c r="TMJ26" s="123"/>
      <c r="TMK26" s="123"/>
      <c r="TML26" s="123"/>
      <c r="TMQ26" s="123"/>
      <c r="TMR26" s="123"/>
      <c r="TMS26" s="123"/>
      <c r="TMX26" s="123"/>
      <c r="TMY26" s="123"/>
      <c r="TMZ26" s="123"/>
      <c r="TNE26" s="123"/>
      <c r="TNF26" s="123"/>
      <c r="TNG26" s="123"/>
      <c r="TNL26" s="123"/>
      <c r="TNM26" s="123"/>
      <c r="TNN26" s="123"/>
      <c r="TNS26" s="123"/>
      <c r="TNT26" s="123"/>
      <c r="TNU26" s="123"/>
      <c r="TNZ26" s="123"/>
      <c r="TOA26" s="123"/>
      <c r="TOB26" s="123"/>
      <c r="TOG26" s="123"/>
      <c r="TOH26" s="123"/>
      <c r="TOI26" s="123"/>
      <c r="TON26" s="123"/>
      <c r="TOO26" s="123"/>
      <c r="TOP26" s="123"/>
      <c r="TOU26" s="123"/>
      <c r="TOV26" s="123"/>
      <c r="TOW26" s="123"/>
      <c r="TPB26" s="123"/>
      <c r="TPC26" s="123"/>
      <c r="TPD26" s="123"/>
      <c r="TPI26" s="123"/>
      <c r="TPJ26" s="123"/>
      <c r="TPK26" s="123"/>
      <c r="TPP26" s="123"/>
      <c r="TPQ26" s="123"/>
      <c r="TPR26" s="123"/>
      <c r="TPW26" s="123"/>
      <c r="TPX26" s="123"/>
      <c r="TPY26" s="123"/>
      <c r="TQD26" s="123"/>
      <c r="TQE26" s="123"/>
      <c r="TQF26" s="123"/>
      <c r="TQK26" s="123"/>
      <c r="TQL26" s="123"/>
      <c r="TQM26" s="123"/>
      <c r="TQR26" s="123"/>
      <c r="TQS26" s="123"/>
      <c r="TQT26" s="123"/>
      <c r="TQY26" s="123"/>
      <c r="TQZ26" s="123"/>
      <c r="TRA26" s="123"/>
      <c r="TRF26" s="123"/>
      <c r="TRG26" s="123"/>
      <c r="TRH26" s="123"/>
      <c r="TRM26" s="123"/>
      <c r="TRN26" s="123"/>
      <c r="TRO26" s="123"/>
      <c r="TRT26" s="123"/>
      <c r="TRU26" s="123"/>
      <c r="TRV26" s="123"/>
      <c r="TSA26" s="123"/>
      <c r="TSB26" s="123"/>
      <c r="TSC26" s="123"/>
      <c r="TSH26" s="123"/>
      <c r="TSI26" s="123"/>
      <c r="TSJ26" s="123"/>
      <c r="TSO26" s="123"/>
      <c r="TSP26" s="123"/>
      <c r="TSQ26" s="123"/>
      <c r="TSV26" s="123"/>
      <c r="TSW26" s="123"/>
      <c r="TSX26" s="123"/>
      <c r="TTC26" s="123"/>
      <c r="TTD26" s="123"/>
      <c r="TTE26" s="123"/>
      <c r="TTJ26" s="123"/>
      <c r="TTK26" s="123"/>
      <c r="TTL26" s="123"/>
      <c r="TTQ26" s="123"/>
      <c r="TTR26" s="123"/>
      <c r="TTS26" s="123"/>
      <c r="TTX26" s="123"/>
      <c r="TTY26" s="123"/>
      <c r="TTZ26" s="123"/>
      <c r="TUE26" s="123"/>
      <c r="TUF26" s="123"/>
      <c r="TUG26" s="123"/>
      <c r="TUL26" s="123"/>
      <c r="TUM26" s="123"/>
      <c r="TUN26" s="123"/>
      <c r="TUS26" s="123"/>
      <c r="TUT26" s="123"/>
      <c r="TUU26" s="123"/>
      <c r="TUZ26" s="123"/>
      <c r="TVA26" s="123"/>
      <c r="TVB26" s="123"/>
      <c r="TVG26" s="123"/>
      <c r="TVH26" s="123"/>
      <c r="TVI26" s="123"/>
      <c r="TVN26" s="123"/>
      <c r="TVO26" s="123"/>
      <c r="TVP26" s="123"/>
      <c r="TVU26" s="123"/>
      <c r="TVV26" s="123"/>
      <c r="TVW26" s="123"/>
      <c r="TWB26" s="123"/>
      <c r="TWC26" s="123"/>
      <c r="TWD26" s="123"/>
      <c r="TWI26" s="123"/>
      <c r="TWJ26" s="123"/>
      <c r="TWK26" s="123"/>
      <c r="TWP26" s="123"/>
      <c r="TWQ26" s="123"/>
      <c r="TWR26" s="123"/>
      <c r="TWW26" s="123"/>
      <c r="TWX26" s="123"/>
      <c r="TWY26" s="123"/>
      <c r="TXD26" s="123"/>
      <c r="TXE26" s="123"/>
      <c r="TXF26" s="123"/>
      <c r="TXK26" s="123"/>
      <c r="TXL26" s="123"/>
      <c r="TXM26" s="123"/>
      <c r="TXR26" s="123"/>
      <c r="TXS26" s="123"/>
      <c r="TXT26" s="123"/>
      <c r="TXY26" s="123"/>
      <c r="TXZ26" s="123"/>
      <c r="TYA26" s="123"/>
      <c r="TYF26" s="123"/>
      <c r="TYG26" s="123"/>
      <c r="TYH26" s="123"/>
      <c r="TYM26" s="123"/>
      <c r="TYN26" s="123"/>
      <c r="TYO26" s="123"/>
      <c r="TYT26" s="123"/>
      <c r="TYU26" s="123"/>
      <c r="TYV26" s="123"/>
      <c r="TZA26" s="123"/>
      <c r="TZB26" s="123"/>
      <c r="TZC26" s="123"/>
      <c r="TZH26" s="123"/>
      <c r="TZI26" s="123"/>
      <c r="TZJ26" s="123"/>
      <c r="TZO26" s="123"/>
      <c r="TZP26" s="123"/>
      <c r="TZQ26" s="123"/>
      <c r="TZV26" s="123"/>
      <c r="TZW26" s="123"/>
      <c r="TZX26" s="123"/>
      <c r="UAC26" s="123"/>
      <c r="UAD26" s="123"/>
      <c r="UAE26" s="123"/>
      <c r="UAJ26" s="123"/>
      <c r="UAK26" s="123"/>
      <c r="UAL26" s="123"/>
      <c r="UAQ26" s="123"/>
      <c r="UAR26" s="123"/>
      <c r="UAS26" s="123"/>
      <c r="UAX26" s="123"/>
      <c r="UAY26" s="123"/>
      <c r="UAZ26" s="123"/>
      <c r="UBE26" s="123"/>
      <c r="UBF26" s="123"/>
      <c r="UBG26" s="123"/>
      <c r="UBL26" s="123"/>
      <c r="UBM26" s="123"/>
      <c r="UBN26" s="123"/>
      <c r="UBS26" s="123"/>
      <c r="UBT26" s="123"/>
      <c r="UBU26" s="123"/>
      <c r="UBZ26" s="123"/>
      <c r="UCA26" s="123"/>
      <c r="UCB26" s="123"/>
      <c r="UCG26" s="123"/>
      <c r="UCH26" s="123"/>
      <c r="UCI26" s="123"/>
      <c r="UCN26" s="123"/>
      <c r="UCO26" s="123"/>
      <c r="UCP26" s="123"/>
      <c r="UCU26" s="123"/>
      <c r="UCV26" s="123"/>
      <c r="UCW26" s="123"/>
      <c r="UDB26" s="123"/>
      <c r="UDC26" s="123"/>
      <c r="UDD26" s="123"/>
      <c r="UDI26" s="123"/>
      <c r="UDJ26" s="123"/>
      <c r="UDK26" s="123"/>
      <c r="UDP26" s="123"/>
      <c r="UDQ26" s="123"/>
      <c r="UDR26" s="123"/>
      <c r="UDW26" s="123"/>
      <c r="UDX26" s="123"/>
      <c r="UDY26" s="123"/>
      <c r="UED26" s="123"/>
      <c r="UEE26" s="123"/>
      <c r="UEF26" s="123"/>
      <c r="UEK26" s="123"/>
      <c r="UEL26" s="123"/>
      <c r="UEM26" s="123"/>
      <c r="UER26" s="123"/>
      <c r="UES26" s="123"/>
      <c r="UET26" s="123"/>
      <c r="UEY26" s="123"/>
      <c r="UEZ26" s="123"/>
      <c r="UFA26" s="123"/>
      <c r="UFF26" s="123"/>
      <c r="UFG26" s="123"/>
      <c r="UFH26" s="123"/>
      <c r="UFM26" s="123"/>
      <c r="UFN26" s="123"/>
      <c r="UFO26" s="123"/>
      <c r="UFT26" s="123"/>
      <c r="UFU26" s="123"/>
      <c r="UFV26" s="123"/>
      <c r="UGA26" s="123"/>
      <c r="UGB26" s="123"/>
      <c r="UGC26" s="123"/>
      <c r="UGH26" s="123"/>
      <c r="UGI26" s="123"/>
      <c r="UGJ26" s="123"/>
      <c r="UGO26" s="123"/>
      <c r="UGP26" s="123"/>
      <c r="UGQ26" s="123"/>
      <c r="UGV26" s="123"/>
      <c r="UGW26" s="123"/>
      <c r="UGX26" s="123"/>
      <c r="UHC26" s="123"/>
      <c r="UHD26" s="123"/>
      <c r="UHE26" s="123"/>
      <c r="UHJ26" s="123"/>
      <c r="UHK26" s="123"/>
      <c r="UHL26" s="123"/>
      <c r="UHQ26" s="123"/>
      <c r="UHR26" s="123"/>
      <c r="UHS26" s="123"/>
      <c r="UHX26" s="123"/>
      <c r="UHY26" s="123"/>
      <c r="UHZ26" s="123"/>
      <c r="UIE26" s="123"/>
      <c r="UIF26" s="123"/>
      <c r="UIG26" s="123"/>
      <c r="UIL26" s="123"/>
      <c r="UIM26" s="123"/>
      <c r="UIN26" s="123"/>
      <c r="UIS26" s="123"/>
      <c r="UIT26" s="123"/>
      <c r="UIU26" s="123"/>
      <c r="UIZ26" s="123"/>
      <c r="UJA26" s="123"/>
      <c r="UJB26" s="123"/>
      <c r="UJG26" s="123"/>
      <c r="UJH26" s="123"/>
      <c r="UJI26" s="123"/>
      <c r="UJN26" s="123"/>
      <c r="UJO26" s="123"/>
      <c r="UJP26" s="123"/>
      <c r="UJU26" s="123"/>
      <c r="UJV26" s="123"/>
      <c r="UJW26" s="123"/>
      <c r="UKB26" s="123"/>
      <c r="UKC26" s="123"/>
      <c r="UKD26" s="123"/>
      <c r="UKI26" s="123"/>
      <c r="UKJ26" s="123"/>
      <c r="UKK26" s="123"/>
      <c r="UKP26" s="123"/>
      <c r="UKQ26" s="123"/>
      <c r="UKR26" s="123"/>
      <c r="UKW26" s="123"/>
      <c r="UKX26" s="123"/>
      <c r="UKY26" s="123"/>
      <c r="ULD26" s="123"/>
      <c r="ULE26" s="123"/>
      <c r="ULF26" s="123"/>
      <c r="ULK26" s="123"/>
      <c r="ULL26" s="123"/>
      <c r="ULM26" s="123"/>
      <c r="ULR26" s="123"/>
      <c r="ULS26" s="123"/>
      <c r="ULT26" s="123"/>
      <c r="ULY26" s="123"/>
      <c r="ULZ26" s="123"/>
      <c r="UMA26" s="123"/>
      <c r="UMF26" s="123"/>
      <c r="UMG26" s="123"/>
      <c r="UMH26" s="123"/>
      <c r="UMM26" s="123"/>
      <c r="UMN26" s="123"/>
      <c r="UMO26" s="123"/>
      <c r="UMT26" s="123"/>
      <c r="UMU26" s="123"/>
      <c r="UMV26" s="123"/>
      <c r="UNA26" s="123"/>
      <c r="UNB26" s="123"/>
      <c r="UNC26" s="123"/>
      <c r="UNH26" s="123"/>
      <c r="UNI26" s="123"/>
      <c r="UNJ26" s="123"/>
      <c r="UNO26" s="123"/>
      <c r="UNP26" s="123"/>
      <c r="UNQ26" s="123"/>
      <c r="UNV26" s="123"/>
      <c r="UNW26" s="123"/>
      <c r="UNX26" s="123"/>
      <c r="UOC26" s="123"/>
      <c r="UOD26" s="123"/>
      <c r="UOE26" s="123"/>
      <c r="UOJ26" s="123"/>
      <c r="UOK26" s="123"/>
      <c r="UOL26" s="123"/>
      <c r="UOQ26" s="123"/>
      <c r="UOR26" s="123"/>
      <c r="UOS26" s="123"/>
      <c r="UOX26" s="123"/>
      <c r="UOY26" s="123"/>
      <c r="UOZ26" s="123"/>
      <c r="UPE26" s="123"/>
      <c r="UPF26" s="123"/>
      <c r="UPG26" s="123"/>
      <c r="UPL26" s="123"/>
      <c r="UPM26" s="123"/>
      <c r="UPN26" s="123"/>
      <c r="UPS26" s="123"/>
      <c r="UPT26" s="123"/>
      <c r="UPU26" s="123"/>
      <c r="UPZ26" s="123"/>
      <c r="UQA26" s="123"/>
      <c r="UQB26" s="123"/>
      <c r="UQG26" s="123"/>
      <c r="UQH26" s="123"/>
      <c r="UQI26" s="123"/>
      <c r="UQN26" s="123"/>
      <c r="UQO26" s="123"/>
      <c r="UQP26" s="123"/>
      <c r="UQU26" s="123"/>
      <c r="UQV26" s="123"/>
      <c r="UQW26" s="123"/>
      <c r="URB26" s="123"/>
      <c r="URC26" s="123"/>
      <c r="URD26" s="123"/>
      <c r="URI26" s="123"/>
      <c r="URJ26" s="123"/>
      <c r="URK26" s="123"/>
      <c r="URP26" s="123"/>
      <c r="URQ26" s="123"/>
      <c r="URR26" s="123"/>
      <c r="URW26" s="123"/>
      <c r="URX26" s="123"/>
      <c r="URY26" s="123"/>
      <c r="USD26" s="123"/>
      <c r="USE26" s="123"/>
      <c r="USF26" s="123"/>
      <c r="USK26" s="123"/>
      <c r="USL26" s="123"/>
      <c r="USM26" s="123"/>
      <c r="USR26" s="123"/>
      <c r="USS26" s="123"/>
      <c r="UST26" s="123"/>
      <c r="USY26" s="123"/>
      <c r="USZ26" s="123"/>
      <c r="UTA26" s="123"/>
      <c r="UTF26" s="123"/>
      <c r="UTG26" s="123"/>
      <c r="UTH26" s="123"/>
      <c r="UTM26" s="123"/>
      <c r="UTN26" s="123"/>
      <c r="UTO26" s="123"/>
      <c r="UTT26" s="123"/>
      <c r="UTU26" s="123"/>
      <c r="UTV26" s="123"/>
      <c r="UUA26" s="123"/>
      <c r="UUB26" s="123"/>
      <c r="UUC26" s="123"/>
      <c r="UUH26" s="123"/>
      <c r="UUI26" s="123"/>
      <c r="UUJ26" s="123"/>
      <c r="UUO26" s="123"/>
      <c r="UUP26" s="123"/>
      <c r="UUQ26" s="123"/>
      <c r="UUV26" s="123"/>
      <c r="UUW26" s="123"/>
      <c r="UUX26" s="123"/>
      <c r="UVC26" s="123"/>
      <c r="UVD26" s="123"/>
      <c r="UVE26" s="123"/>
      <c r="UVJ26" s="123"/>
      <c r="UVK26" s="123"/>
      <c r="UVL26" s="123"/>
      <c r="UVQ26" s="123"/>
      <c r="UVR26" s="123"/>
      <c r="UVS26" s="123"/>
      <c r="UVX26" s="123"/>
      <c r="UVY26" s="123"/>
      <c r="UVZ26" s="123"/>
      <c r="UWE26" s="123"/>
      <c r="UWF26" s="123"/>
      <c r="UWG26" s="123"/>
      <c r="UWL26" s="123"/>
      <c r="UWM26" s="123"/>
      <c r="UWN26" s="123"/>
      <c r="UWS26" s="123"/>
      <c r="UWT26" s="123"/>
      <c r="UWU26" s="123"/>
      <c r="UWZ26" s="123"/>
      <c r="UXA26" s="123"/>
      <c r="UXB26" s="123"/>
      <c r="UXG26" s="123"/>
      <c r="UXH26" s="123"/>
      <c r="UXI26" s="123"/>
      <c r="UXN26" s="123"/>
      <c r="UXO26" s="123"/>
      <c r="UXP26" s="123"/>
      <c r="UXU26" s="123"/>
      <c r="UXV26" s="123"/>
      <c r="UXW26" s="123"/>
      <c r="UYB26" s="123"/>
      <c r="UYC26" s="123"/>
      <c r="UYD26" s="123"/>
      <c r="UYI26" s="123"/>
      <c r="UYJ26" s="123"/>
      <c r="UYK26" s="123"/>
      <c r="UYP26" s="123"/>
      <c r="UYQ26" s="123"/>
      <c r="UYR26" s="123"/>
      <c r="UYW26" s="123"/>
      <c r="UYX26" s="123"/>
      <c r="UYY26" s="123"/>
      <c r="UZD26" s="123"/>
      <c r="UZE26" s="123"/>
      <c r="UZF26" s="123"/>
      <c r="UZK26" s="123"/>
      <c r="UZL26" s="123"/>
      <c r="UZM26" s="123"/>
      <c r="UZR26" s="123"/>
      <c r="UZS26" s="123"/>
      <c r="UZT26" s="123"/>
      <c r="UZY26" s="123"/>
      <c r="UZZ26" s="123"/>
      <c r="VAA26" s="123"/>
      <c r="VAF26" s="123"/>
      <c r="VAG26" s="123"/>
      <c r="VAH26" s="123"/>
      <c r="VAM26" s="123"/>
      <c r="VAN26" s="123"/>
      <c r="VAO26" s="123"/>
      <c r="VAT26" s="123"/>
      <c r="VAU26" s="123"/>
      <c r="VAV26" s="123"/>
      <c r="VBA26" s="123"/>
      <c r="VBB26" s="123"/>
      <c r="VBC26" s="123"/>
      <c r="VBH26" s="123"/>
      <c r="VBI26" s="123"/>
      <c r="VBJ26" s="123"/>
      <c r="VBO26" s="123"/>
      <c r="VBP26" s="123"/>
      <c r="VBQ26" s="123"/>
      <c r="VBV26" s="123"/>
      <c r="VBW26" s="123"/>
      <c r="VBX26" s="123"/>
      <c r="VCC26" s="123"/>
      <c r="VCD26" s="123"/>
      <c r="VCE26" s="123"/>
      <c r="VCJ26" s="123"/>
      <c r="VCK26" s="123"/>
      <c r="VCL26" s="123"/>
      <c r="VCQ26" s="123"/>
      <c r="VCR26" s="123"/>
      <c r="VCS26" s="123"/>
      <c r="VCX26" s="123"/>
      <c r="VCY26" s="123"/>
      <c r="VCZ26" s="123"/>
      <c r="VDE26" s="123"/>
      <c r="VDF26" s="123"/>
      <c r="VDG26" s="123"/>
      <c r="VDL26" s="123"/>
      <c r="VDM26" s="123"/>
      <c r="VDN26" s="123"/>
      <c r="VDS26" s="123"/>
      <c r="VDT26" s="123"/>
      <c r="VDU26" s="123"/>
      <c r="VDZ26" s="123"/>
      <c r="VEA26" s="123"/>
      <c r="VEB26" s="123"/>
      <c r="VEG26" s="123"/>
      <c r="VEH26" s="123"/>
      <c r="VEI26" s="123"/>
      <c r="VEN26" s="123"/>
      <c r="VEO26" s="123"/>
      <c r="VEP26" s="123"/>
      <c r="VEU26" s="123"/>
      <c r="VEV26" s="123"/>
      <c r="VEW26" s="123"/>
      <c r="VFB26" s="123"/>
      <c r="VFC26" s="123"/>
      <c r="VFD26" s="123"/>
      <c r="VFI26" s="123"/>
      <c r="VFJ26" s="123"/>
      <c r="VFK26" s="123"/>
      <c r="VFP26" s="123"/>
      <c r="VFQ26" s="123"/>
      <c r="VFR26" s="123"/>
      <c r="VFW26" s="123"/>
      <c r="VFX26" s="123"/>
      <c r="VFY26" s="123"/>
      <c r="VGD26" s="123"/>
      <c r="VGE26" s="123"/>
      <c r="VGF26" s="123"/>
      <c r="VGK26" s="123"/>
      <c r="VGL26" s="123"/>
      <c r="VGM26" s="123"/>
      <c r="VGR26" s="123"/>
      <c r="VGS26" s="123"/>
      <c r="VGT26" s="123"/>
      <c r="VGY26" s="123"/>
      <c r="VGZ26" s="123"/>
      <c r="VHA26" s="123"/>
      <c r="VHF26" s="123"/>
      <c r="VHG26" s="123"/>
      <c r="VHH26" s="123"/>
      <c r="VHM26" s="123"/>
      <c r="VHN26" s="123"/>
      <c r="VHO26" s="123"/>
      <c r="VHT26" s="123"/>
      <c r="VHU26" s="123"/>
      <c r="VHV26" s="123"/>
      <c r="VIA26" s="123"/>
      <c r="VIB26" s="123"/>
      <c r="VIC26" s="123"/>
      <c r="VIH26" s="123"/>
      <c r="VII26" s="123"/>
      <c r="VIJ26" s="123"/>
      <c r="VIO26" s="123"/>
      <c r="VIP26" s="123"/>
      <c r="VIQ26" s="123"/>
      <c r="VIV26" s="123"/>
      <c r="VIW26" s="123"/>
      <c r="VIX26" s="123"/>
      <c r="VJC26" s="123"/>
      <c r="VJD26" s="123"/>
      <c r="VJE26" s="123"/>
      <c r="VJJ26" s="123"/>
      <c r="VJK26" s="123"/>
      <c r="VJL26" s="123"/>
      <c r="VJQ26" s="123"/>
      <c r="VJR26" s="123"/>
      <c r="VJS26" s="123"/>
      <c r="VJX26" s="123"/>
      <c r="VJY26" s="123"/>
      <c r="VJZ26" s="123"/>
      <c r="VKE26" s="123"/>
      <c r="VKF26" s="123"/>
      <c r="VKG26" s="123"/>
      <c r="VKL26" s="123"/>
      <c r="VKM26" s="123"/>
      <c r="VKN26" s="123"/>
      <c r="VKS26" s="123"/>
      <c r="VKT26" s="123"/>
      <c r="VKU26" s="123"/>
      <c r="VKZ26" s="123"/>
      <c r="VLA26" s="123"/>
      <c r="VLB26" s="123"/>
      <c r="VLG26" s="123"/>
      <c r="VLH26" s="123"/>
      <c r="VLI26" s="123"/>
      <c r="VLN26" s="123"/>
      <c r="VLO26" s="123"/>
      <c r="VLP26" s="123"/>
      <c r="VLU26" s="123"/>
      <c r="VLV26" s="123"/>
      <c r="VLW26" s="123"/>
      <c r="VMB26" s="123"/>
      <c r="VMC26" s="123"/>
      <c r="VMD26" s="123"/>
      <c r="VMI26" s="123"/>
      <c r="VMJ26" s="123"/>
      <c r="VMK26" s="123"/>
      <c r="VMP26" s="123"/>
      <c r="VMQ26" s="123"/>
      <c r="VMR26" s="123"/>
      <c r="VMW26" s="123"/>
      <c r="VMX26" s="123"/>
      <c r="VMY26" s="123"/>
      <c r="VND26" s="123"/>
      <c r="VNE26" s="123"/>
      <c r="VNF26" s="123"/>
      <c r="VNK26" s="123"/>
      <c r="VNL26" s="123"/>
      <c r="VNM26" s="123"/>
      <c r="VNR26" s="123"/>
      <c r="VNS26" s="123"/>
      <c r="VNT26" s="123"/>
      <c r="VNY26" s="123"/>
      <c r="VNZ26" s="123"/>
      <c r="VOA26" s="123"/>
      <c r="VOF26" s="123"/>
      <c r="VOG26" s="123"/>
      <c r="VOH26" s="123"/>
      <c r="VOM26" s="123"/>
      <c r="VON26" s="123"/>
      <c r="VOO26" s="123"/>
      <c r="VOT26" s="123"/>
      <c r="VOU26" s="123"/>
      <c r="VOV26" s="123"/>
      <c r="VPA26" s="123"/>
      <c r="VPB26" s="123"/>
      <c r="VPC26" s="123"/>
      <c r="VPH26" s="123"/>
      <c r="VPI26" s="123"/>
      <c r="VPJ26" s="123"/>
      <c r="VPO26" s="123"/>
      <c r="VPP26" s="123"/>
      <c r="VPQ26" s="123"/>
      <c r="VPV26" s="123"/>
      <c r="VPW26" s="123"/>
      <c r="VPX26" s="123"/>
      <c r="VQC26" s="123"/>
      <c r="VQD26" s="123"/>
      <c r="VQE26" s="123"/>
      <c r="VQJ26" s="123"/>
      <c r="VQK26" s="123"/>
      <c r="VQL26" s="123"/>
      <c r="VQQ26" s="123"/>
      <c r="VQR26" s="123"/>
      <c r="VQS26" s="123"/>
      <c r="VQX26" s="123"/>
      <c r="VQY26" s="123"/>
      <c r="VQZ26" s="123"/>
      <c r="VRE26" s="123"/>
      <c r="VRF26" s="123"/>
      <c r="VRG26" s="123"/>
      <c r="VRL26" s="123"/>
      <c r="VRM26" s="123"/>
      <c r="VRN26" s="123"/>
      <c r="VRS26" s="123"/>
      <c r="VRT26" s="123"/>
      <c r="VRU26" s="123"/>
      <c r="VRZ26" s="123"/>
      <c r="VSA26" s="123"/>
      <c r="VSB26" s="123"/>
      <c r="VSG26" s="123"/>
      <c r="VSH26" s="123"/>
      <c r="VSI26" s="123"/>
      <c r="VSN26" s="123"/>
      <c r="VSO26" s="123"/>
      <c r="VSP26" s="123"/>
      <c r="VSU26" s="123"/>
      <c r="VSV26" s="123"/>
      <c r="VSW26" s="123"/>
      <c r="VTB26" s="123"/>
      <c r="VTC26" s="123"/>
      <c r="VTD26" s="123"/>
      <c r="VTI26" s="123"/>
      <c r="VTJ26" s="123"/>
      <c r="VTK26" s="123"/>
      <c r="VTP26" s="123"/>
      <c r="VTQ26" s="123"/>
      <c r="VTR26" s="123"/>
      <c r="VTW26" s="123"/>
      <c r="VTX26" s="123"/>
      <c r="VTY26" s="123"/>
      <c r="VUD26" s="123"/>
      <c r="VUE26" s="123"/>
      <c r="VUF26" s="123"/>
      <c r="VUK26" s="123"/>
      <c r="VUL26" s="123"/>
      <c r="VUM26" s="123"/>
      <c r="VUR26" s="123"/>
      <c r="VUS26" s="123"/>
      <c r="VUT26" s="123"/>
      <c r="VUY26" s="123"/>
      <c r="VUZ26" s="123"/>
      <c r="VVA26" s="123"/>
      <c r="VVF26" s="123"/>
      <c r="VVG26" s="123"/>
      <c r="VVH26" s="123"/>
      <c r="VVM26" s="123"/>
      <c r="VVN26" s="123"/>
      <c r="VVO26" s="123"/>
      <c r="VVT26" s="123"/>
      <c r="VVU26" s="123"/>
      <c r="VVV26" s="123"/>
      <c r="VWA26" s="123"/>
      <c r="VWB26" s="123"/>
      <c r="VWC26" s="123"/>
      <c r="VWH26" s="123"/>
      <c r="VWI26" s="123"/>
      <c r="VWJ26" s="123"/>
      <c r="VWO26" s="123"/>
      <c r="VWP26" s="123"/>
      <c r="VWQ26" s="123"/>
      <c r="VWV26" s="123"/>
      <c r="VWW26" s="123"/>
      <c r="VWX26" s="123"/>
      <c r="VXC26" s="123"/>
      <c r="VXD26" s="123"/>
      <c r="VXE26" s="123"/>
      <c r="VXJ26" s="123"/>
      <c r="VXK26" s="123"/>
      <c r="VXL26" s="123"/>
      <c r="VXQ26" s="123"/>
      <c r="VXR26" s="123"/>
      <c r="VXS26" s="123"/>
      <c r="VXX26" s="123"/>
      <c r="VXY26" s="123"/>
      <c r="VXZ26" s="123"/>
      <c r="VYE26" s="123"/>
      <c r="VYF26" s="123"/>
      <c r="VYG26" s="123"/>
      <c r="VYL26" s="123"/>
      <c r="VYM26" s="123"/>
      <c r="VYN26" s="123"/>
      <c r="VYS26" s="123"/>
      <c r="VYT26" s="123"/>
      <c r="VYU26" s="123"/>
      <c r="VYZ26" s="123"/>
      <c r="VZA26" s="123"/>
      <c r="VZB26" s="123"/>
      <c r="VZG26" s="123"/>
      <c r="VZH26" s="123"/>
      <c r="VZI26" s="123"/>
      <c r="VZN26" s="123"/>
      <c r="VZO26" s="123"/>
      <c r="VZP26" s="123"/>
      <c r="VZU26" s="123"/>
      <c r="VZV26" s="123"/>
      <c r="VZW26" s="123"/>
      <c r="WAB26" s="123"/>
      <c r="WAC26" s="123"/>
      <c r="WAD26" s="123"/>
      <c r="WAI26" s="123"/>
      <c r="WAJ26" s="123"/>
      <c r="WAK26" s="123"/>
      <c r="WAP26" s="123"/>
      <c r="WAQ26" s="123"/>
      <c r="WAR26" s="123"/>
      <c r="WAW26" s="123"/>
      <c r="WAX26" s="123"/>
      <c r="WAY26" s="123"/>
      <c r="WBD26" s="123"/>
      <c r="WBE26" s="123"/>
      <c r="WBF26" s="123"/>
      <c r="WBK26" s="123"/>
      <c r="WBL26" s="123"/>
      <c r="WBM26" s="123"/>
      <c r="WBR26" s="123"/>
      <c r="WBS26" s="123"/>
      <c r="WBT26" s="123"/>
      <c r="WBY26" s="123"/>
      <c r="WBZ26" s="123"/>
      <c r="WCA26" s="123"/>
      <c r="WCF26" s="123"/>
      <c r="WCG26" s="123"/>
      <c r="WCH26" s="123"/>
      <c r="WCM26" s="123"/>
      <c r="WCN26" s="123"/>
      <c r="WCO26" s="123"/>
      <c r="WCT26" s="123"/>
      <c r="WCU26" s="123"/>
      <c r="WCV26" s="123"/>
      <c r="WDA26" s="123"/>
      <c r="WDB26" s="123"/>
      <c r="WDC26" s="123"/>
      <c r="WDH26" s="123"/>
      <c r="WDI26" s="123"/>
      <c r="WDJ26" s="123"/>
      <c r="WDO26" s="123"/>
      <c r="WDP26" s="123"/>
      <c r="WDQ26" s="123"/>
      <c r="WDV26" s="123"/>
      <c r="WDW26" s="123"/>
      <c r="WDX26" s="123"/>
      <c r="WEC26" s="123"/>
      <c r="WED26" s="123"/>
      <c r="WEE26" s="123"/>
      <c r="WEJ26" s="123"/>
      <c r="WEK26" s="123"/>
      <c r="WEL26" s="123"/>
      <c r="WEQ26" s="123"/>
      <c r="WER26" s="123"/>
      <c r="WES26" s="123"/>
      <c r="WEX26" s="123"/>
      <c r="WEY26" s="123"/>
      <c r="WEZ26" s="123"/>
      <c r="WFE26" s="123"/>
      <c r="WFF26" s="123"/>
      <c r="WFG26" s="123"/>
      <c r="WFL26" s="123"/>
      <c r="WFM26" s="123"/>
      <c r="WFN26" s="123"/>
      <c r="WFS26" s="123"/>
      <c r="WFT26" s="123"/>
      <c r="WFU26" s="123"/>
      <c r="WFZ26" s="123"/>
      <c r="WGA26" s="123"/>
      <c r="WGB26" s="123"/>
      <c r="WGG26" s="123"/>
      <c r="WGH26" s="123"/>
      <c r="WGI26" s="123"/>
      <c r="WGN26" s="123"/>
      <c r="WGO26" s="123"/>
      <c r="WGP26" s="123"/>
      <c r="WGU26" s="123"/>
      <c r="WGV26" s="123"/>
      <c r="WGW26" s="123"/>
      <c r="WHB26" s="123"/>
      <c r="WHC26" s="123"/>
      <c r="WHD26" s="123"/>
      <c r="WHI26" s="123"/>
      <c r="WHJ26" s="123"/>
      <c r="WHK26" s="123"/>
      <c r="WHP26" s="123"/>
      <c r="WHQ26" s="123"/>
      <c r="WHR26" s="123"/>
      <c r="WHW26" s="123"/>
      <c r="WHX26" s="123"/>
      <c r="WHY26" s="123"/>
      <c r="WID26" s="123"/>
      <c r="WIE26" s="123"/>
      <c r="WIF26" s="123"/>
      <c r="WIK26" s="123"/>
      <c r="WIL26" s="123"/>
      <c r="WIM26" s="123"/>
      <c r="WIR26" s="123"/>
      <c r="WIS26" s="123"/>
      <c r="WIT26" s="123"/>
      <c r="WIY26" s="123"/>
      <c r="WIZ26" s="123"/>
      <c r="WJA26" s="123"/>
      <c r="WJF26" s="123"/>
      <c r="WJG26" s="123"/>
      <c r="WJH26" s="123"/>
      <c r="WJM26" s="123"/>
      <c r="WJN26" s="123"/>
      <c r="WJO26" s="123"/>
      <c r="WJT26" s="123"/>
      <c r="WJU26" s="123"/>
      <c r="WJV26" s="123"/>
      <c r="WKA26" s="123"/>
      <c r="WKB26" s="123"/>
      <c r="WKC26" s="123"/>
      <c r="WKH26" s="123"/>
      <c r="WKI26" s="123"/>
      <c r="WKJ26" s="123"/>
      <c r="WKO26" s="123"/>
      <c r="WKP26" s="123"/>
      <c r="WKQ26" s="123"/>
      <c r="WKV26" s="123"/>
      <c r="WKW26" s="123"/>
      <c r="WKX26" s="123"/>
      <c r="WLC26" s="123"/>
      <c r="WLD26" s="123"/>
      <c r="WLE26" s="123"/>
      <c r="WLJ26" s="123"/>
      <c r="WLK26" s="123"/>
      <c r="WLL26" s="123"/>
      <c r="WLQ26" s="123"/>
      <c r="WLR26" s="123"/>
      <c r="WLS26" s="123"/>
      <c r="WLX26" s="123"/>
      <c r="WLY26" s="123"/>
      <c r="WLZ26" s="123"/>
      <c r="WME26" s="123"/>
      <c r="WMF26" s="123"/>
      <c r="WMG26" s="123"/>
      <c r="WML26" s="123"/>
      <c r="WMM26" s="123"/>
      <c r="WMN26" s="123"/>
      <c r="WMS26" s="123"/>
      <c r="WMT26" s="123"/>
      <c r="WMU26" s="123"/>
      <c r="WMZ26" s="123"/>
      <c r="WNA26" s="123"/>
      <c r="WNB26" s="123"/>
      <c r="WNG26" s="123"/>
      <c r="WNH26" s="123"/>
      <c r="WNI26" s="123"/>
      <c r="WNN26" s="123"/>
      <c r="WNO26" s="123"/>
      <c r="WNP26" s="123"/>
      <c r="WNU26" s="123"/>
      <c r="WNV26" s="123"/>
      <c r="WNW26" s="123"/>
      <c r="WOB26" s="123"/>
      <c r="WOC26" s="123"/>
      <c r="WOD26" s="123"/>
      <c r="WOI26" s="123"/>
      <c r="WOJ26" s="123"/>
      <c r="WOK26" s="123"/>
      <c r="WOP26" s="123"/>
      <c r="WOQ26" s="123"/>
      <c r="WOR26" s="123"/>
      <c r="WOW26" s="123"/>
      <c r="WOX26" s="123"/>
      <c r="WOY26" s="123"/>
      <c r="WPD26" s="123"/>
      <c r="WPE26" s="123"/>
      <c r="WPF26" s="123"/>
      <c r="WPK26" s="123"/>
      <c r="WPL26" s="123"/>
      <c r="WPM26" s="123"/>
      <c r="WPR26" s="123"/>
      <c r="WPS26" s="123"/>
      <c r="WPT26" s="123"/>
      <c r="WPY26" s="123"/>
      <c r="WPZ26" s="123"/>
      <c r="WQA26" s="123"/>
      <c r="WQF26" s="123"/>
      <c r="WQG26" s="123"/>
      <c r="WQH26" s="123"/>
      <c r="WQM26" s="123"/>
      <c r="WQN26" s="123"/>
      <c r="WQO26" s="123"/>
      <c r="WQT26" s="123"/>
      <c r="WQU26" s="123"/>
      <c r="WQV26" s="123"/>
      <c r="WRA26" s="123"/>
      <c r="WRB26" s="123"/>
      <c r="WRC26" s="123"/>
      <c r="WRH26" s="123"/>
      <c r="WRI26" s="123"/>
      <c r="WRJ26" s="123"/>
      <c r="WRO26" s="123"/>
      <c r="WRP26" s="123"/>
      <c r="WRQ26" s="123"/>
      <c r="WRV26" s="123"/>
      <c r="WRW26" s="123"/>
      <c r="WRX26" s="123"/>
      <c r="WSC26" s="123"/>
      <c r="WSD26" s="123"/>
      <c r="WSE26" s="123"/>
      <c r="WSJ26" s="123"/>
      <c r="WSK26" s="123"/>
      <c r="WSL26" s="123"/>
      <c r="WSQ26" s="123"/>
      <c r="WSR26" s="123"/>
      <c r="WSS26" s="123"/>
      <c r="WSX26" s="123"/>
      <c r="WSY26" s="123"/>
      <c r="WSZ26" s="123"/>
      <c r="WTE26" s="123"/>
      <c r="WTF26" s="123"/>
      <c r="WTG26" s="123"/>
      <c r="WTL26" s="123"/>
      <c r="WTM26" s="123"/>
      <c r="WTN26" s="123"/>
      <c r="WTS26" s="123"/>
      <c r="WTT26" s="123"/>
      <c r="WTU26" s="123"/>
      <c r="WTZ26" s="123"/>
      <c r="WUA26" s="123"/>
      <c r="WUB26" s="123"/>
      <c r="WUG26" s="123"/>
      <c r="WUH26" s="123"/>
      <c r="WUI26" s="123"/>
      <c r="WUN26" s="123"/>
      <c r="WUO26" s="123"/>
      <c r="WUP26" s="123"/>
      <c r="WUU26" s="123"/>
      <c r="WUV26" s="123"/>
      <c r="WUW26" s="123"/>
      <c r="WVB26" s="123"/>
      <c r="WVC26" s="123"/>
      <c r="WVD26" s="123"/>
      <c r="WVI26" s="123"/>
      <c r="WVJ26" s="123"/>
      <c r="WVK26" s="123"/>
      <c r="WVP26" s="123"/>
      <c r="WVQ26" s="123"/>
      <c r="WVR26" s="123"/>
      <c r="WVW26" s="123"/>
      <c r="WVX26" s="123"/>
      <c r="WVY26" s="123"/>
      <c r="WWD26" s="123"/>
      <c r="WWE26" s="123"/>
      <c r="WWF26" s="123"/>
      <c r="WWK26" s="123"/>
      <c r="WWL26" s="123"/>
      <c r="WWM26" s="123"/>
      <c r="WWR26" s="123"/>
      <c r="WWS26" s="123"/>
      <c r="WWT26" s="123"/>
      <c r="WWY26" s="123"/>
      <c r="WWZ26" s="123"/>
      <c r="WXA26" s="123"/>
      <c r="WXF26" s="123"/>
      <c r="WXG26" s="123"/>
      <c r="WXH26" s="123"/>
      <c r="WXM26" s="123"/>
      <c r="WXN26" s="123"/>
      <c r="WXO26" s="123"/>
      <c r="WXT26" s="123"/>
      <c r="WXU26" s="123"/>
      <c r="WXV26" s="123"/>
      <c r="WYA26" s="123"/>
      <c r="WYB26" s="123"/>
      <c r="WYC26" s="123"/>
      <c r="WYH26" s="123"/>
      <c r="WYI26" s="123"/>
      <c r="WYJ26" s="123"/>
      <c r="WYO26" s="123"/>
      <c r="WYP26" s="123"/>
      <c r="WYQ26" s="123"/>
      <c r="WYV26" s="123"/>
      <c r="WYW26" s="123"/>
      <c r="WYX26" s="123"/>
      <c r="WZC26" s="123"/>
      <c r="WZD26" s="123"/>
      <c r="WZE26" s="123"/>
      <c r="WZJ26" s="123"/>
      <c r="WZK26" s="123"/>
      <c r="WZL26" s="123"/>
      <c r="WZQ26" s="123"/>
      <c r="WZR26" s="123"/>
      <c r="WZS26" s="123"/>
      <c r="WZX26" s="123"/>
      <c r="WZY26" s="123"/>
      <c r="WZZ26" s="123"/>
      <c r="XAE26" s="123"/>
      <c r="XAF26" s="123"/>
      <c r="XAG26" s="123"/>
      <c r="XAL26" s="123"/>
      <c r="XAM26" s="123"/>
      <c r="XAN26" s="123"/>
      <c r="XAS26" s="123"/>
      <c r="XAT26" s="123"/>
      <c r="XAU26" s="123"/>
      <c r="XAZ26" s="123"/>
      <c r="XBA26" s="123"/>
      <c r="XBB26" s="123"/>
      <c r="XBG26" s="123"/>
      <c r="XBH26" s="123"/>
      <c r="XBI26" s="123"/>
      <c r="XBN26" s="123"/>
      <c r="XBO26" s="123"/>
      <c r="XBP26" s="123"/>
      <c r="XBU26" s="123"/>
      <c r="XBV26" s="123"/>
      <c r="XBW26" s="123"/>
      <c r="XCB26" s="123"/>
      <c r="XCC26" s="123"/>
      <c r="XCD26" s="123"/>
      <c r="XCI26" s="123"/>
      <c r="XCJ26" s="123"/>
      <c r="XCK26" s="123"/>
      <c r="XCP26" s="123"/>
      <c r="XCQ26" s="123"/>
      <c r="XCR26" s="123"/>
      <c r="XCW26" s="123"/>
      <c r="XCX26" s="123"/>
      <c r="XCY26" s="123"/>
      <c r="XDD26" s="123"/>
      <c r="XDE26" s="123"/>
      <c r="XDF26" s="123"/>
      <c r="XDK26" s="123"/>
      <c r="XDL26" s="123"/>
      <c r="XDM26" s="123"/>
      <c r="XDR26" s="123"/>
      <c r="XDS26" s="123"/>
      <c r="XDT26" s="123"/>
      <c r="XDY26" s="123"/>
      <c r="XDZ26" s="123"/>
      <c r="XEA26" s="123"/>
      <c r="XEF26" s="123"/>
      <c r="XEG26" s="123"/>
      <c r="XEH26" s="123"/>
      <c r="XEM26" s="123"/>
      <c r="XEN26" s="123"/>
      <c r="XEO26" s="123"/>
      <c r="XET26" s="123"/>
      <c r="XEU26" s="123"/>
      <c r="XEV26" s="123"/>
      <c r="XFA26" s="123"/>
      <c r="XFB26" s="123"/>
      <c r="XFC26" s="123"/>
    </row>
    <row r="27" spans="1:2047 2052:3069 3074:5120 5125:6142 6147:7164 7169:9215 9220:10237 10242:12288 12293:13310 13315:14332 14337:16383" x14ac:dyDescent="0.3">
      <c r="A27" s="93">
        <f>_EquipmentData!L79</f>
        <v>0</v>
      </c>
      <c r="B27" s="93">
        <f>_EquipmentData!M79</f>
        <v>0</v>
      </c>
      <c r="C27" s="93">
        <f>_EquipmentData!N79</f>
        <v>0</v>
      </c>
      <c r="D27" s="145" t="str">
        <f>_EquipmentData!O79</f>
        <v>CC3.0-15,7-V</v>
      </c>
      <c r="E27" s="145" t="str">
        <f>_EquipmentData!P79</f>
        <v>CC3.0-15,7-M</v>
      </c>
      <c r="F27" s="145" t="str">
        <f>_EquipmentData!Q79</f>
        <v>Indoor cooling coil; 3 Ton</v>
      </c>
      <c r="G27" s="145">
        <f>_EquipmentData!R79</f>
        <v>0</v>
      </c>
      <c r="H27" s="145" t="str">
        <f>_EquipmentData!S79</f>
        <v>B40693-02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dimension ref="B1:AI101"/>
  <sheetViews>
    <sheetView topLeftCell="A10" zoomScaleNormal="100" workbookViewId="0">
      <selection activeCell="R38" sqref="R38"/>
    </sheetView>
  </sheetViews>
  <sheetFormatPr baseColWidth="10" defaultRowHeight="13.2" x14ac:dyDescent="0.25"/>
  <cols>
    <col min="1" max="1" width="12.21875" bestFit="1" customWidth="1"/>
    <col min="2" max="2" width="16.44140625" bestFit="1" customWidth="1"/>
    <col min="3" max="5" width="8.21875" bestFit="1" customWidth="1"/>
    <col min="6" max="6" width="8.109375" bestFit="1" customWidth="1"/>
    <col min="7" max="7" width="8.21875" bestFit="1" customWidth="1"/>
    <col min="8" max="8" width="7.44140625" bestFit="1" customWidth="1"/>
    <col min="9" max="9" width="12.44140625" bestFit="1" customWidth="1"/>
    <col min="11" max="11" width="9.77734375" bestFit="1" customWidth="1"/>
    <col min="15" max="15" width="11.88671875" customWidth="1"/>
    <col min="16" max="16" width="12.44140625" customWidth="1"/>
    <col min="19" max="19" width="9.88671875" customWidth="1"/>
    <col min="20" max="20" width="13.44140625" customWidth="1"/>
    <col min="24" max="24" width="13.44140625" bestFit="1" customWidth="1"/>
    <col min="26" max="26" width="11.33203125" customWidth="1"/>
    <col min="27" max="27" width="13.5546875" bestFit="1" customWidth="1"/>
    <col min="28" max="28" width="13.6640625" customWidth="1"/>
    <col min="30" max="30" width="10.109375" customWidth="1"/>
    <col min="31" max="31" width="13.33203125" bestFit="1" customWidth="1"/>
    <col min="32" max="32" width="13.44140625" customWidth="1"/>
    <col min="33" max="33" width="31" customWidth="1"/>
    <col min="36" max="36" width="13.109375" customWidth="1"/>
    <col min="40" max="40" width="16.109375" bestFit="1" customWidth="1"/>
  </cols>
  <sheetData>
    <row r="1" spans="2:34" ht="59.25" customHeight="1" thickBot="1" x14ac:dyDescent="0.3">
      <c r="B1" s="594" t="s">
        <v>312</v>
      </c>
      <c r="C1" s="595"/>
      <c r="D1" s="595"/>
      <c r="E1" s="595"/>
      <c r="F1" s="595"/>
      <c r="G1" s="595"/>
      <c r="H1" s="595"/>
      <c r="I1" s="596"/>
      <c r="L1" s="490"/>
    </row>
    <row r="3" spans="2:34" ht="13.8" thickBot="1" x14ac:dyDescent="0.3">
      <c r="K3" s="164" t="s">
        <v>208</v>
      </c>
      <c r="L3" s="164" t="s">
        <v>204</v>
      </c>
      <c r="M3" s="164" t="s">
        <v>205</v>
      </c>
      <c r="N3" s="164" t="s">
        <v>206</v>
      </c>
      <c r="O3" s="164" t="s">
        <v>207</v>
      </c>
    </row>
    <row r="4" spans="2:34" x14ac:dyDescent="0.25">
      <c r="C4" s="164" t="s">
        <v>201</v>
      </c>
      <c r="D4">
        <v>8</v>
      </c>
      <c r="I4" s="164" t="s">
        <v>203</v>
      </c>
      <c r="J4" s="202" t="s">
        <v>209</v>
      </c>
      <c r="K4" s="191">
        <v>25</v>
      </c>
      <c r="L4" s="192">
        <v>25</v>
      </c>
      <c r="M4" s="192">
        <v>0</v>
      </c>
      <c r="N4" s="192">
        <v>0</v>
      </c>
      <c r="O4" s="192">
        <f>K4-L4-M4-N4</f>
        <v>0</v>
      </c>
      <c r="Q4" s="139"/>
      <c r="R4" s="140"/>
      <c r="S4" s="140"/>
      <c r="T4" s="140"/>
      <c r="U4" s="140"/>
      <c r="V4" s="140"/>
      <c r="W4" s="140"/>
      <c r="X4" s="140"/>
      <c r="Y4" s="140"/>
      <c r="Z4" s="140"/>
      <c r="AA4" s="140"/>
      <c r="AB4" s="140"/>
      <c r="AC4" s="140"/>
      <c r="AD4" s="140"/>
      <c r="AE4" s="140"/>
      <c r="AF4" s="140"/>
      <c r="AG4" s="140"/>
      <c r="AH4" s="141"/>
    </row>
    <row r="5" spans="2:34" ht="13.8" thickBot="1" x14ac:dyDescent="0.3">
      <c r="J5" s="202" t="s">
        <v>210</v>
      </c>
      <c r="K5" s="192">
        <v>15</v>
      </c>
      <c r="L5" s="192">
        <v>15</v>
      </c>
      <c r="M5" s="192">
        <v>0</v>
      </c>
      <c r="N5" s="192">
        <v>0</v>
      </c>
      <c r="O5" s="192">
        <f>K5-L5-M5-N5</f>
        <v>0</v>
      </c>
      <c r="Q5" s="142"/>
      <c r="T5" s="164" t="s">
        <v>219</v>
      </c>
      <c r="AH5" s="198"/>
    </row>
    <row r="6" spans="2:34" ht="13.8" thickBot="1" x14ac:dyDescent="0.3">
      <c r="C6" s="187" t="s">
        <v>199</v>
      </c>
      <c r="D6" s="184">
        <f>COUNTIF(Design!L10:L675,7)</f>
        <v>0</v>
      </c>
      <c r="J6" s="202" t="s">
        <v>211</v>
      </c>
      <c r="K6" s="192">
        <v>15</v>
      </c>
      <c r="L6" s="192">
        <v>7</v>
      </c>
      <c r="M6" s="192">
        <v>7</v>
      </c>
      <c r="N6" s="192">
        <v>0</v>
      </c>
      <c r="O6" s="192">
        <f>K6-L6-M6-N6</f>
        <v>1</v>
      </c>
      <c r="Q6" s="142"/>
      <c r="AH6" s="198"/>
    </row>
    <row r="7" spans="2:34" ht="14.4" x14ac:dyDescent="0.3">
      <c r="C7" s="188" t="s">
        <v>198</v>
      </c>
      <c r="D7" s="185">
        <f>COUNTIF(Design!L10:L675,15)</f>
        <v>0</v>
      </c>
      <c r="J7" s="203" t="s">
        <v>212</v>
      </c>
      <c r="K7" s="194">
        <v>25</v>
      </c>
      <c r="L7" s="195">
        <v>15</v>
      </c>
      <c r="M7" s="195">
        <v>7</v>
      </c>
      <c r="N7" s="195">
        <v>0</v>
      </c>
      <c r="O7" s="195">
        <f>K7-L7-M7-N7</f>
        <v>3</v>
      </c>
      <c r="Q7" s="142"/>
      <c r="T7" s="344" t="s">
        <v>220</v>
      </c>
      <c r="Y7" t="str">
        <f>T7</f>
        <v>Length of each cut       =   total used      --&gt;   loss</v>
      </c>
      <c r="AF7" s="139" t="str">
        <f>T7</f>
        <v>Length of each cut       =   total used      --&gt;   loss</v>
      </c>
      <c r="AG7" s="141"/>
      <c r="AH7" s="198"/>
    </row>
    <row r="8" spans="2:34" ht="15" thickBot="1" x14ac:dyDescent="0.35">
      <c r="C8" s="189" t="s">
        <v>200</v>
      </c>
      <c r="D8" s="186">
        <f>COUNTIF(Design!L10:L675,25)</f>
        <v>0</v>
      </c>
      <c r="J8" s="203" t="s">
        <v>213</v>
      </c>
      <c r="K8" s="195">
        <v>25</v>
      </c>
      <c r="L8" s="195">
        <v>7</v>
      </c>
      <c r="M8" s="195">
        <v>7</v>
      </c>
      <c r="N8" s="195">
        <v>7</v>
      </c>
      <c r="O8" s="195">
        <f>K8-L8-M8-N8</f>
        <v>4</v>
      </c>
      <c r="Q8" s="142"/>
      <c r="R8" s="164" t="s">
        <v>209</v>
      </c>
      <c r="S8" s="200">
        <f ca="1">L16</f>
        <v>0</v>
      </c>
      <c r="T8" s="164" t="s">
        <v>221</v>
      </c>
      <c r="Y8" t="str">
        <f ca="1">IF(S8&gt;0,S8&amp;"x","")</f>
        <v/>
      </c>
      <c r="Z8" t="str">
        <f ca="1">IF(S8&gt;0,T8,"")</f>
        <v/>
      </c>
      <c r="AB8" s="1"/>
      <c r="AC8" t="b">
        <f ca="1">NOT(OR(Y8="",ISBLANK(Y8)))</f>
        <v>0</v>
      </c>
      <c r="AD8" t="str">
        <f t="array" aca="1" ref="AD8" ca="1">IF(AC8:AC16,ROW(AC8:AC16),"")</f>
        <v/>
      </c>
      <c r="AE8" t="e">
        <f ca="1">SMALL(AD1:AD23,ROW(AD1))</f>
        <v>#NUM!</v>
      </c>
      <c r="AF8" s="142" t="str">
        <f ca="1">IFERROR(INDEX(Y$1:Y$22,$AE8),"")</f>
        <v/>
      </c>
      <c r="AG8" s="198" t="str">
        <f ca="1">IFERROR(INDEX(Z$1:Z$22,$AE8),"")</f>
        <v/>
      </c>
      <c r="AH8" s="198"/>
    </row>
    <row r="9" spans="2:34" ht="14.4" x14ac:dyDescent="0.3">
      <c r="J9" s="204" t="s">
        <v>214</v>
      </c>
      <c r="K9" s="193">
        <v>25</v>
      </c>
      <c r="L9" s="193">
        <v>15</v>
      </c>
      <c r="M9" s="193">
        <v>0</v>
      </c>
      <c r="N9" s="193">
        <v>0</v>
      </c>
      <c r="O9" s="193">
        <f t="shared" ref="O9:O12" si="0">K9-L9-M9-N9</f>
        <v>10</v>
      </c>
      <c r="Q9" s="142"/>
      <c r="R9" s="164" t="s">
        <v>212</v>
      </c>
      <c r="S9" s="200">
        <f ca="1">L19</f>
        <v>0</v>
      </c>
      <c r="T9" s="164" t="s">
        <v>222</v>
      </c>
      <c r="Y9" t="str">
        <f t="shared" ref="Y9:Y16" ca="1" si="1">IF(S9&gt;0,S9&amp;"x","")</f>
        <v/>
      </c>
      <c r="Z9" t="str">
        <f t="shared" ref="Z9:Z16" ca="1" si="2">IF(S9&gt;0,T9,"")</f>
        <v/>
      </c>
      <c r="AB9" s="1"/>
      <c r="AC9" t="b">
        <f t="shared" ref="AC9:AC17" ca="1" si="3">NOT(OR(Y9="",ISBLANK(Y9)))</f>
        <v>0</v>
      </c>
      <c r="AD9" t="str">
        <f t="array" aca="1" ref="AD9" ca="1">IF(AC9:AC17,ROW(AC9:AC17),"")</f>
        <v/>
      </c>
      <c r="AE9" t="e">
        <f ca="1">SMALL(AD2:AD23,ROW(AD2))</f>
        <v>#NUM!</v>
      </c>
      <c r="AF9" s="142" t="str">
        <f t="shared" ref="AF9:AF19" ca="1" si="4">IFERROR(INDEX(Y$1:Y$22,$AE9),"")</f>
        <v/>
      </c>
      <c r="AG9" s="198" t="str">
        <f t="shared" ref="AG9:AG19" ca="1" si="5">IFERROR(INDEX(Z$1:Z$22,$AE9),"")</f>
        <v/>
      </c>
      <c r="AH9" s="198"/>
    </row>
    <row r="10" spans="2:34" ht="14.4" x14ac:dyDescent="0.3">
      <c r="C10" s="190" t="s">
        <v>202</v>
      </c>
      <c r="D10">
        <f>SUM(D6:D8)</f>
        <v>0</v>
      </c>
      <c r="J10" s="204" t="s">
        <v>215</v>
      </c>
      <c r="K10" s="193">
        <v>25</v>
      </c>
      <c r="L10" s="193">
        <v>7</v>
      </c>
      <c r="M10" s="193">
        <v>0</v>
      </c>
      <c r="N10" s="193">
        <v>0</v>
      </c>
      <c r="O10" s="193">
        <f t="shared" si="0"/>
        <v>18</v>
      </c>
      <c r="Q10" s="142"/>
      <c r="R10" s="164" t="s">
        <v>213</v>
      </c>
      <c r="S10" s="200">
        <f ca="1">L20</f>
        <v>0</v>
      </c>
      <c r="T10" s="164" t="s">
        <v>223</v>
      </c>
      <c r="Y10" t="str">
        <f t="shared" ca="1" si="1"/>
        <v/>
      </c>
      <c r="Z10" t="str">
        <f t="shared" ca="1" si="2"/>
        <v/>
      </c>
      <c r="AB10" s="1"/>
      <c r="AC10" t="b">
        <f t="shared" ca="1" si="3"/>
        <v>0</v>
      </c>
      <c r="AD10" t="str">
        <f t="array" aca="1" ref="AD10" ca="1">IF(AC10:AC18,ROW(AC10:AC18),"")</f>
        <v/>
      </c>
      <c r="AE10" t="e">
        <f ca="1">SMALL(AD3:AD23,ROW(AD3))</f>
        <v>#NUM!</v>
      </c>
      <c r="AF10" s="142" t="str">
        <f t="shared" ca="1" si="4"/>
        <v/>
      </c>
      <c r="AG10" s="198" t="str">
        <f t="shared" ca="1" si="5"/>
        <v/>
      </c>
      <c r="AH10" s="198"/>
    </row>
    <row r="11" spans="2:34" ht="14.4" x14ac:dyDescent="0.3">
      <c r="C11" s="190"/>
      <c r="J11" s="204" t="s">
        <v>216</v>
      </c>
      <c r="K11" s="193">
        <v>15</v>
      </c>
      <c r="L11" s="193">
        <v>7</v>
      </c>
      <c r="M11" s="193">
        <v>0</v>
      </c>
      <c r="N11" s="193">
        <v>0</v>
      </c>
      <c r="O11" s="193">
        <f t="shared" si="0"/>
        <v>8</v>
      </c>
      <c r="Q11" s="142"/>
      <c r="R11" s="164" t="s">
        <v>214</v>
      </c>
      <c r="S11" s="200">
        <f ca="1">L21</f>
        <v>0</v>
      </c>
      <c r="T11" s="164" t="s">
        <v>224</v>
      </c>
      <c r="Y11" t="str">
        <f t="shared" ca="1" si="1"/>
        <v/>
      </c>
      <c r="Z11" t="str">
        <f t="shared" ca="1" si="2"/>
        <v/>
      </c>
      <c r="AB11" s="1"/>
      <c r="AC11" t="b">
        <f t="shared" ca="1" si="3"/>
        <v>0</v>
      </c>
      <c r="AD11" t="str">
        <f t="array" aca="1" ref="AD11" ca="1">IF(AC11:AC19,ROW(AC11:AC19),"")</f>
        <v/>
      </c>
      <c r="AE11" t="e">
        <f ca="1">SMALL(AD4:AD23,ROW(AD4))</f>
        <v>#NUM!</v>
      </c>
      <c r="AF11" s="142" t="str">
        <f t="shared" ca="1" si="4"/>
        <v/>
      </c>
      <c r="AG11" s="198" t="str">
        <f t="shared" ca="1" si="5"/>
        <v/>
      </c>
      <c r="AH11" s="198"/>
    </row>
    <row r="12" spans="2:34" ht="14.4" x14ac:dyDescent="0.3">
      <c r="F12" s="164"/>
      <c r="J12" s="204" t="s">
        <v>230</v>
      </c>
      <c r="K12" s="193">
        <v>25</v>
      </c>
      <c r="L12" s="193">
        <v>7</v>
      </c>
      <c r="M12" s="193">
        <v>7</v>
      </c>
      <c r="N12" s="193">
        <v>0</v>
      </c>
      <c r="O12" s="193">
        <f t="shared" si="0"/>
        <v>11</v>
      </c>
      <c r="Q12" s="142"/>
      <c r="R12" s="164" t="s">
        <v>230</v>
      </c>
      <c r="S12" s="200">
        <f ca="1">L24</f>
        <v>0</v>
      </c>
      <c r="T12" s="164" t="s">
        <v>229</v>
      </c>
      <c r="Y12" t="str">
        <f t="shared" ca="1" si="1"/>
        <v/>
      </c>
      <c r="Z12" t="str">
        <f t="shared" ca="1" si="2"/>
        <v/>
      </c>
      <c r="AB12" s="196"/>
      <c r="AC12" t="b">
        <f t="shared" ca="1" si="3"/>
        <v>0</v>
      </c>
      <c r="AD12" t="str">
        <f t="array" aca="1" ref="AD12" ca="1">IF(AC12:AC20,ROW(AC12:AC20),"")</f>
        <v/>
      </c>
      <c r="AE12" t="e">
        <f ca="1">SMALL(AD5:AD23,ROW(AD5))</f>
        <v>#NUM!</v>
      </c>
      <c r="AF12" s="142" t="str">
        <f t="shared" ca="1" si="4"/>
        <v/>
      </c>
      <c r="AG12" s="198" t="str">
        <f t="shared" ca="1" si="5"/>
        <v/>
      </c>
      <c r="AH12" s="198"/>
    </row>
    <row r="13" spans="2:34" ht="15" thickBot="1" x14ac:dyDescent="0.35">
      <c r="Q13" s="142"/>
      <c r="R13" s="164" t="s">
        <v>215</v>
      </c>
      <c r="S13" s="200">
        <f ca="1">L22</f>
        <v>0</v>
      </c>
      <c r="T13" s="164" t="s">
        <v>225</v>
      </c>
      <c r="Y13" t="str">
        <f t="shared" ca="1" si="1"/>
        <v/>
      </c>
      <c r="Z13" t="str">
        <f t="shared" ca="1" si="2"/>
        <v/>
      </c>
      <c r="AB13" s="1"/>
      <c r="AC13" t="b">
        <f t="shared" ca="1" si="3"/>
        <v>0</v>
      </c>
      <c r="AD13" t="str">
        <f t="array" aca="1" ref="AD13" ca="1">IF(AC13:AC21,ROW(AC13:AC21),"")</f>
        <v/>
      </c>
      <c r="AE13" t="e">
        <f ca="1">SMALL(AD6:AD23,ROW(AD6))</f>
        <v>#NUM!</v>
      </c>
      <c r="AF13" s="142" t="str">
        <f t="shared" ca="1" si="4"/>
        <v/>
      </c>
      <c r="AG13" s="198" t="str">
        <f t="shared" ca="1" si="5"/>
        <v/>
      </c>
      <c r="AH13" s="198"/>
    </row>
    <row r="14" spans="2:34" x14ac:dyDescent="0.25">
      <c r="B14" s="597" t="s">
        <v>564</v>
      </c>
      <c r="C14" s="598"/>
      <c r="D14" s="598"/>
      <c r="E14" s="598"/>
      <c r="F14" s="598"/>
      <c r="G14" s="599"/>
      <c r="Q14" s="142"/>
      <c r="R14" s="164" t="s">
        <v>210</v>
      </c>
      <c r="S14" s="200">
        <f ca="1">L17</f>
        <v>0</v>
      </c>
      <c r="T14" s="164" t="s">
        <v>226</v>
      </c>
      <c r="Y14" t="str">
        <f t="shared" ca="1" si="1"/>
        <v/>
      </c>
      <c r="Z14" t="str">
        <f t="shared" ca="1" si="2"/>
        <v/>
      </c>
      <c r="AC14" t="b">
        <f t="shared" ca="1" si="3"/>
        <v>0</v>
      </c>
      <c r="AD14" t="str">
        <f t="array" aca="1" ref="AD14" ca="1">IF(AC14:AC22,ROW(AC14:AC22),"")</f>
        <v/>
      </c>
      <c r="AE14" t="e">
        <f ca="1">SMALL(AD7:AD23,ROW(AD7))</f>
        <v>#NUM!</v>
      </c>
      <c r="AF14" s="142" t="str">
        <f t="shared" ca="1" si="4"/>
        <v/>
      </c>
      <c r="AG14" s="198" t="str">
        <f t="shared" ca="1" si="5"/>
        <v/>
      </c>
      <c r="AH14" s="198"/>
    </row>
    <row r="15" spans="2:34" x14ac:dyDescent="0.25">
      <c r="B15" s="600"/>
      <c r="C15" s="601"/>
      <c r="D15" s="601"/>
      <c r="E15" s="601"/>
      <c r="F15" s="601"/>
      <c r="G15" s="602"/>
      <c r="I15" s="164" t="s">
        <v>237</v>
      </c>
      <c r="Q15" s="142"/>
      <c r="R15" s="164" t="s">
        <v>211</v>
      </c>
      <c r="S15" s="200">
        <f ca="1">L18</f>
        <v>0</v>
      </c>
      <c r="T15" s="164" t="s">
        <v>228</v>
      </c>
      <c r="Y15" t="str">
        <f t="shared" ca="1" si="1"/>
        <v/>
      </c>
      <c r="Z15" t="str">
        <f t="shared" ca="1" si="2"/>
        <v/>
      </c>
      <c r="AC15" t="b">
        <f t="shared" ca="1" si="3"/>
        <v>0</v>
      </c>
      <c r="AD15" t="str">
        <f t="array" aca="1" ref="AD15" ca="1">IF(AC15:AC23,ROW(AC15:AC23),"")</f>
        <v/>
      </c>
      <c r="AE15" t="e">
        <f ca="1">SMALL(AD8:AD23,ROW(AD8))</f>
        <v>#NUM!</v>
      </c>
      <c r="AF15" s="142" t="str">
        <f t="shared" ca="1" si="4"/>
        <v/>
      </c>
      <c r="AG15" s="198" t="str">
        <f t="shared" ca="1" si="5"/>
        <v/>
      </c>
      <c r="AH15" s="198"/>
    </row>
    <row r="16" spans="2:34" x14ac:dyDescent="0.25">
      <c r="B16" s="600"/>
      <c r="C16" s="601"/>
      <c r="D16" s="601"/>
      <c r="E16" s="601"/>
      <c r="F16" s="601"/>
      <c r="G16" s="602"/>
      <c r="I16" s="213"/>
      <c r="J16" s="206"/>
      <c r="K16" s="214" t="s">
        <v>209</v>
      </c>
      <c r="L16" s="215" cm="1">
        <f t="array" aca="1" ref="L16" ca="1">INDIRECT(ADDRESS(F34,10))</f>
        <v>0</v>
      </c>
      <c r="M16" s="207"/>
      <c r="Q16" s="142"/>
      <c r="R16" s="164" t="s">
        <v>216</v>
      </c>
      <c r="S16" s="200">
        <f ca="1">L23</f>
        <v>0</v>
      </c>
      <c r="T16" s="164" t="s">
        <v>227</v>
      </c>
      <c r="Y16" t="str">
        <f t="shared" ca="1" si="1"/>
        <v/>
      </c>
      <c r="Z16" t="str">
        <f t="shared" ca="1" si="2"/>
        <v/>
      </c>
      <c r="AC16" t="b">
        <f t="shared" ca="1" si="3"/>
        <v>0</v>
      </c>
      <c r="AD16" t="str">
        <f t="array" aca="1" ref="AD16" ca="1">IF(AC16:AC23,ROW(AC16:AC23),"")</f>
        <v/>
      </c>
      <c r="AE16" t="e">
        <f ca="1">SMALL(AD9:AD23,ROW(AD9))</f>
        <v>#NUM!</v>
      </c>
      <c r="AF16" s="142" t="str">
        <f t="shared" ca="1" si="4"/>
        <v/>
      </c>
      <c r="AG16" s="198" t="str">
        <f t="shared" ca="1" si="5"/>
        <v/>
      </c>
      <c r="AH16" s="198"/>
    </row>
    <row r="17" spans="2:34" x14ac:dyDescent="0.25">
      <c r="B17" s="600"/>
      <c r="C17" s="601"/>
      <c r="D17" s="601"/>
      <c r="E17" s="601"/>
      <c r="F17" s="601"/>
      <c r="G17" s="602"/>
      <c r="I17" s="208"/>
      <c r="K17" s="164" t="s">
        <v>210</v>
      </c>
      <c r="L17" s="216" cm="1">
        <f t="array" aca="1" ref="L17" ca="1">INDIRECT(ADDRESS(F34,11))</f>
        <v>0</v>
      </c>
      <c r="M17" s="209"/>
      <c r="Q17" s="142"/>
      <c r="AC17" t="b">
        <f t="shared" si="3"/>
        <v>0</v>
      </c>
      <c r="AD17" t="str">
        <f t="array" ref="AD17">IF(AC17:AC23,ROW(AC17:AC23),"")</f>
        <v/>
      </c>
      <c r="AE17" t="e">
        <f ca="1">SMALL(AD10:AD23,ROW(AD10))</f>
        <v>#NUM!</v>
      </c>
      <c r="AF17" s="142" t="str">
        <f t="shared" ca="1" si="4"/>
        <v/>
      </c>
      <c r="AG17" s="198" t="str">
        <f t="shared" ca="1" si="5"/>
        <v/>
      </c>
      <c r="AH17" s="198"/>
    </row>
    <row r="18" spans="2:34" x14ac:dyDescent="0.25">
      <c r="B18" s="600"/>
      <c r="C18" s="601"/>
      <c r="D18" s="601"/>
      <c r="E18" s="601"/>
      <c r="F18" s="601"/>
      <c r="G18" s="602"/>
      <c r="I18" s="208"/>
      <c r="K18" s="164" t="s">
        <v>211</v>
      </c>
      <c r="L18" s="216" cm="1">
        <f t="array" aca="1" ref="L18" ca="1">INDIRECT(ADDRESS(F34,12))</f>
        <v>0</v>
      </c>
      <c r="M18" s="209"/>
      <c r="Q18" s="142"/>
      <c r="AE18" t="e">
        <f ca="1">SMALL(AD11:AD23,ROW(AD11))</f>
        <v>#NUM!</v>
      </c>
      <c r="AF18" s="142" t="str">
        <f t="shared" ca="1" si="4"/>
        <v/>
      </c>
      <c r="AG18" s="198" t="str">
        <f t="shared" ca="1" si="5"/>
        <v/>
      </c>
      <c r="AH18" s="198"/>
    </row>
    <row r="19" spans="2:34" ht="13.8" thickBot="1" x14ac:dyDescent="0.3">
      <c r="B19" s="603"/>
      <c r="C19" s="604"/>
      <c r="D19" s="604"/>
      <c r="E19" s="604"/>
      <c r="F19" s="604"/>
      <c r="G19" s="605"/>
      <c r="I19" s="208"/>
      <c r="K19" s="164" t="s">
        <v>212</v>
      </c>
      <c r="L19" s="217" cm="1">
        <f t="array" aca="1" ref="L19" ca="1">INDIRECT(ADDRESS(F34,13))</f>
        <v>0</v>
      </c>
      <c r="M19" s="209"/>
      <c r="Q19" s="142"/>
      <c r="AE19" t="e">
        <f ca="1">SMALL(AD12:AD23,ROW(AD12))</f>
        <v>#NUM!</v>
      </c>
      <c r="AF19" s="142" t="str">
        <f t="shared" ca="1" si="4"/>
        <v/>
      </c>
      <c r="AG19" s="198" t="str">
        <f t="shared" ca="1" si="5"/>
        <v/>
      </c>
      <c r="AH19" s="198"/>
    </row>
    <row r="20" spans="2:34" x14ac:dyDescent="0.25">
      <c r="I20" s="208"/>
      <c r="K20" s="164" t="s">
        <v>213</v>
      </c>
      <c r="L20" s="217" cm="1">
        <f t="array" aca="1" ref="L20" ca="1">INDIRECT(ADDRESS(F34,14))</f>
        <v>0</v>
      </c>
      <c r="M20" s="209"/>
      <c r="Q20" s="142"/>
      <c r="AH20" s="198"/>
    </row>
    <row r="21" spans="2:34" x14ac:dyDescent="0.25">
      <c r="I21" s="208"/>
      <c r="K21" s="164" t="s">
        <v>214</v>
      </c>
      <c r="L21" s="217" cm="1">
        <f t="array" aca="1" ref="L21" ca="1">INDIRECT(ADDRESS(F34,15))</f>
        <v>0</v>
      </c>
      <c r="M21" s="209"/>
      <c r="Q21" s="142"/>
      <c r="AH21" s="198"/>
    </row>
    <row r="22" spans="2:34" ht="13.8" thickBot="1" x14ac:dyDescent="0.3">
      <c r="I22" s="208"/>
      <c r="K22" s="164" t="s">
        <v>215</v>
      </c>
      <c r="L22" s="217" cm="1">
        <f t="array" aca="1" ref="L22" ca="1">INDIRECT(ADDRESS(F34,16))</f>
        <v>0</v>
      </c>
      <c r="M22" s="209"/>
      <c r="Q22" s="143"/>
      <c r="R22" s="144"/>
      <c r="S22" s="144"/>
      <c r="T22" s="144"/>
      <c r="U22" s="144"/>
      <c r="V22" s="144"/>
      <c r="W22" s="144"/>
      <c r="X22" s="144"/>
      <c r="Y22" s="144"/>
      <c r="Z22" s="144"/>
      <c r="AA22" s="144"/>
      <c r="AB22" s="144"/>
      <c r="AC22" s="144"/>
      <c r="AD22" s="144"/>
      <c r="AE22" s="144"/>
      <c r="AF22" s="144"/>
      <c r="AG22" s="144"/>
      <c r="AH22" s="199"/>
    </row>
    <row r="23" spans="2:34" x14ac:dyDescent="0.25">
      <c r="I23" s="208"/>
      <c r="K23" s="164" t="s">
        <v>216</v>
      </c>
      <c r="L23" s="216" cm="1">
        <f t="array" aca="1" ref="L23" ca="1">INDIRECT(ADDRESS(F34,17))</f>
        <v>0</v>
      </c>
      <c r="M23" s="209"/>
    </row>
    <row r="24" spans="2:34" x14ac:dyDescent="0.25">
      <c r="I24" s="208"/>
      <c r="K24" s="164" t="s">
        <v>230</v>
      </c>
      <c r="L24" s="217" cm="1">
        <f t="array" aca="1" ref="L24" ca="1">INDIRECT(ADDRESS(F34,18))</f>
        <v>0</v>
      </c>
      <c r="M24" s="209"/>
    </row>
    <row r="25" spans="2:34" x14ac:dyDescent="0.25">
      <c r="I25" s="208"/>
      <c r="M25" s="209"/>
    </row>
    <row r="26" spans="2:34" x14ac:dyDescent="0.25">
      <c r="I26" s="208"/>
      <c r="K26" s="218" t="s">
        <v>217</v>
      </c>
      <c r="L26" cm="1">
        <f t="array" aca="1" ref="L26" ca="1">INDIRECT(ADDRESS(F34,25))</f>
        <v>0</v>
      </c>
      <c r="M26" s="209"/>
    </row>
    <row r="27" spans="2:34" x14ac:dyDescent="0.25">
      <c r="I27" s="208"/>
      <c r="K27" s="219" t="s">
        <v>218</v>
      </c>
      <c r="L27" cm="1">
        <f t="array" aca="1" ref="L27" ca="1">INDIRECT(ADDRESS(F34,24))</f>
        <v>1</v>
      </c>
      <c r="M27" s="209"/>
    </row>
    <row r="28" spans="2:34" x14ac:dyDescent="0.25">
      <c r="I28" s="210"/>
      <c r="J28" s="211"/>
      <c r="K28" s="211"/>
      <c r="L28" s="211"/>
      <c r="M28" s="212"/>
    </row>
    <row r="31" spans="2:34" x14ac:dyDescent="0.25">
      <c r="B31" s="228" t="s">
        <v>563</v>
      </c>
      <c r="C31" s="491">
        <f>MIN($D$6,$D$7,IF(7-MOD($D$8,8)=0, 8,7-MOD($D$8,8)))</f>
        <v>0</v>
      </c>
    </row>
    <row r="34" spans="2:35" x14ac:dyDescent="0.25">
      <c r="B34" s="488" t="s">
        <v>560</v>
      </c>
      <c r="C34" s="207">
        <f>MIN(AF38:AF101)</f>
        <v>105</v>
      </c>
      <c r="E34" s="488" t="s">
        <v>562</v>
      </c>
      <c r="F34" s="207" cm="1">
        <f t="array" ref="F34">MIN(IF(AI38:AI101=C35,ROW(AI38:AI101)))</f>
        <v>38</v>
      </c>
    </row>
    <row r="35" spans="2:35" x14ac:dyDescent="0.25">
      <c r="B35" s="489" t="s">
        <v>561</v>
      </c>
      <c r="C35" s="212">
        <f>MIN(AI38:AI101)</f>
        <v>0</v>
      </c>
      <c r="E35" s="210"/>
      <c r="F35" s="212"/>
    </row>
    <row r="36" spans="2:35" x14ac:dyDescent="0.25">
      <c r="J36" s="175" t="s">
        <v>566</v>
      </c>
      <c r="K36" s="175" t="s">
        <v>567</v>
      </c>
      <c r="L36" s="175" t="s">
        <v>568</v>
      </c>
      <c r="M36" s="175" t="s">
        <v>569</v>
      </c>
      <c r="N36" s="175" t="s">
        <v>570</v>
      </c>
      <c r="O36" s="175" t="s">
        <v>571</v>
      </c>
      <c r="P36" s="175" t="s">
        <v>572</v>
      </c>
      <c r="Q36" s="175" t="s">
        <v>573</v>
      </c>
      <c r="R36" s="175" t="s">
        <v>574</v>
      </c>
      <c r="V36" s="175" t="s">
        <v>575</v>
      </c>
      <c r="W36" s="175" t="s">
        <v>576</v>
      </c>
      <c r="X36" s="175" t="s">
        <v>577</v>
      </c>
      <c r="Y36" s="175" t="s">
        <v>578</v>
      </c>
      <c r="AA36" s="175" t="s">
        <v>579</v>
      </c>
      <c r="AB36" s="175" t="s">
        <v>580</v>
      </c>
      <c r="AF36" s="175" t="s">
        <v>581</v>
      </c>
      <c r="AI36" s="175" t="s">
        <v>582</v>
      </c>
    </row>
    <row r="37" spans="2:35" s="175" customFormat="1" x14ac:dyDescent="0.25">
      <c r="B37" s="175" t="s">
        <v>542</v>
      </c>
      <c r="C37" s="175" t="s">
        <v>543</v>
      </c>
      <c r="D37" s="175" t="s">
        <v>544</v>
      </c>
      <c r="E37" s="175" t="s">
        <v>545</v>
      </c>
      <c r="F37" s="175" t="s">
        <v>546</v>
      </c>
      <c r="G37" s="175" t="s">
        <v>547</v>
      </c>
      <c r="H37" s="175" t="s">
        <v>548</v>
      </c>
      <c r="J37" s="175" t="s">
        <v>209</v>
      </c>
      <c r="K37" s="175" t="s">
        <v>210</v>
      </c>
      <c r="L37" s="175" t="s">
        <v>211</v>
      </c>
      <c r="M37" s="175" t="s">
        <v>212</v>
      </c>
      <c r="N37" s="175" t="s">
        <v>213</v>
      </c>
      <c r="O37" s="175" t="s">
        <v>214</v>
      </c>
      <c r="P37" s="175" t="s">
        <v>215</v>
      </c>
      <c r="Q37" s="175" t="s">
        <v>216</v>
      </c>
      <c r="R37" s="175" t="s">
        <v>230</v>
      </c>
      <c r="T37" s="174" t="s">
        <v>236</v>
      </c>
      <c r="U37" s="174" t="s">
        <v>235</v>
      </c>
      <c r="V37" s="174" t="s">
        <v>549</v>
      </c>
      <c r="W37" s="174" t="s">
        <v>550</v>
      </c>
      <c r="X37" s="174" t="s">
        <v>551</v>
      </c>
      <c r="Y37" s="174" t="s">
        <v>552</v>
      </c>
      <c r="AA37" s="175" t="s">
        <v>553</v>
      </c>
      <c r="AB37" s="175" t="s">
        <v>554</v>
      </c>
      <c r="AC37" s="175" t="s">
        <v>555</v>
      </c>
      <c r="AE37" s="175" t="s">
        <v>556</v>
      </c>
      <c r="AF37" s="175" t="s">
        <v>557</v>
      </c>
      <c r="AH37" s="175" t="s">
        <v>558</v>
      </c>
      <c r="AI37" s="175" t="s">
        <v>559</v>
      </c>
    </row>
    <row r="38" spans="2:35" x14ac:dyDescent="0.25">
      <c r="B38">
        <v>0</v>
      </c>
      <c r="C38" t="b">
        <f>_xlfn.BITAND(B38,1)&gt;0</f>
        <v>0</v>
      </c>
      <c r="D38" t="b">
        <f>_xlfn.BITAND(B38,2)&gt;0</f>
        <v>0</v>
      </c>
      <c r="E38" t="b">
        <f>_xlfn.BITAND(B38,4)&gt;0</f>
        <v>0</v>
      </c>
      <c r="F38" t="b">
        <f>_xlfn.BITAND(B38,8)&gt;0</f>
        <v>0</v>
      </c>
      <c r="G38" t="b">
        <f>_xlfn.BITAND(B38,16)&gt;0</f>
        <v>0</v>
      </c>
      <c r="H38" t="b">
        <f>_xlfn.BITAND(B38,32)&gt;0</f>
        <v>0</v>
      </c>
      <c r="J38">
        <f>$D$8</f>
        <v>0</v>
      </c>
      <c r="K38">
        <f>IF(C38,$D$7-M38,0)</f>
        <v>0</v>
      </c>
      <c r="L38">
        <f>IF(D38,_xlfn.FLOOR.MATH(($D$6-M38)/2),0)</f>
        <v>0</v>
      </c>
      <c r="M38">
        <f>IF(E38,$C$31,0)</f>
        <v>0</v>
      </c>
      <c r="N38">
        <f>IF(F38,_xlfn.FLOOR.MATH(($D$6-2*L38-M38)/3),0)</f>
        <v>0</v>
      </c>
      <c r="O38">
        <f>$D$7-K38-M38</f>
        <v>0</v>
      </c>
      <c r="P38">
        <f>$D$6-2*L38-3*N38-M38-Q38-2*R38</f>
        <v>0</v>
      </c>
      <c r="Q38">
        <f>IF(G38,$D$6-M38-2*L38-2*R38-3*N38,0)</f>
        <v>0</v>
      </c>
      <c r="R38">
        <f>IF(H38,_xlfn.FLOOR.MATH(($D$6-3*N38-M38-2*L38)/2),0)</f>
        <v>0</v>
      </c>
      <c r="T38">
        <f>K38+L38+Q38</f>
        <v>0</v>
      </c>
      <c r="U38">
        <f>J38+M38+N38+O38+P38+R38</f>
        <v>0</v>
      </c>
      <c r="V38">
        <f>IF(W38=0,1,0)</f>
        <v>1</v>
      </c>
      <c r="W38">
        <f>IF(U38&gt;0,1,0)</f>
        <v>0</v>
      </c>
      <c r="X38">
        <f>T38+V38</f>
        <v>1</v>
      </c>
      <c r="Y38">
        <f>U38+W38</f>
        <v>0</v>
      </c>
      <c r="AA38">
        <f>15*(8*(_xlfn.CEILING.MATH(X38/8))-X38)</f>
        <v>105</v>
      </c>
      <c r="AB38">
        <f>25*(8*(_xlfn.CEILING.MATH(Y38/8))-Y38)</f>
        <v>0</v>
      </c>
      <c r="AC38">
        <f>AA38+AB38+L38+3*M38+4*N38+10*O38+18*P38+8*Q38+11*R38</f>
        <v>105</v>
      </c>
      <c r="AE38" t="b">
        <f>MIN(J38:R38)&gt;=0</f>
        <v>1</v>
      </c>
      <c r="AF38">
        <f>IF(AE38,AC38,1E+99)</f>
        <v>105</v>
      </c>
      <c r="AH38">
        <f>0*J38+0*K38+1.5*K38+1.5*M38+3.5*N38+O38+P38+Q38+2*R38</f>
        <v>0</v>
      </c>
      <c r="AI38">
        <f>IF(AND(AE38,AF38=$C$34),AH38,1E+99)</f>
        <v>0</v>
      </c>
    </row>
    <row r="39" spans="2:35" x14ac:dyDescent="0.25">
      <c r="B39">
        <v>1</v>
      </c>
      <c r="C39" t="b">
        <f t="shared" ref="C39:C101" si="6">_xlfn.BITAND(B39,1)&gt;0</f>
        <v>1</v>
      </c>
      <c r="D39" t="b">
        <f t="shared" ref="D39:D101" si="7">_xlfn.BITAND(B39,2)&gt;0</f>
        <v>0</v>
      </c>
      <c r="E39" t="b">
        <f t="shared" ref="E39:E101" si="8">_xlfn.BITAND(B39,4)&gt;0</f>
        <v>0</v>
      </c>
      <c r="F39" t="b">
        <f t="shared" ref="F39:F101" si="9">_xlfn.BITAND(B39,8)&gt;0</f>
        <v>0</v>
      </c>
      <c r="G39" t="b">
        <f t="shared" ref="G39:G101" si="10">_xlfn.BITAND(B39,16)&gt;0</f>
        <v>0</v>
      </c>
      <c r="H39" t="b">
        <f t="shared" ref="H39:H101" si="11">_xlfn.BITAND(B39,32)&gt;0</f>
        <v>0</v>
      </c>
      <c r="J39">
        <f t="shared" ref="J39:J101" si="12">$D$8</f>
        <v>0</v>
      </c>
      <c r="K39">
        <f t="shared" ref="K39:K101" si="13">IF(C39,$D$7-M39,0)</f>
        <v>0</v>
      </c>
      <c r="L39">
        <f t="shared" ref="L39:L101" si="14">IF(D39,_xlfn.FLOOR.MATH(($D$6-M39)/2),0)</f>
        <v>0</v>
      </c>
      <c r="M39">
        <f t="shared" ref="M39:M101" si="15">IF(E39,$C$31,0)</f>
        <v>0</v>
      </c>
      <c r="N39">
        <f t="shared" ref="N39:N101" si="16">IF(F39,_xlfn.FLOOR.MATH(($D$6-2*L39-M39)/3),0)</f>
        <v>0</v>
      </c>
      <c r="O39">
        <f t="shared" ref="O39:O99" si="17">$D$7-K39-M39</f>
        <v>0</v>
      </c>
      <c r="P39">
        <f t="shared" ref="P39:P99" si="18">$D$6-2*L39-3*N39-M39-Q39-2*R39</f>
        <v>0</v>
      </c>
      <c r="Q39">
        <f t="shared" ref="Q39:Q101" si="19">IF(G39,$D$6-M39-2*L39-2*R39-3*N39,0)</f>
        <v>0</v>
      </c>
      <c r="R39">
        <f t="shared" ref="R39:R101" si="20">IF(H39,_xlfn.FLOOR.MATH(($D$6-3*N39-M39-2*L39)/2),0)</f>
        <v>0</v>
      </c>
      <c r="T39">
        <f t="shared" ref="T39:T99" si="21">K39+L39+Q39</f>
        <v>0</v>
      </c>
      <c r="U39">
        <f t="shared" ref="U39:U99" si="22">J39+M39+N39+O39+P39+R39</f>
        <v>0</v>
      </c>
      <c r="V39">
        <f t="shared" ref="V39:V101" si="23">IF(W39=0,1,0)</f>
        <v>1</v>
      </c>
      <c r="W39">
        <f t="shared" ref="W39:W99" si="24">IF(U39&gt;0,1,0)</f>
        <v>0</v>
      </c>
      <c r="X39">
        <f t="shared" ref="X39:X99" si="25">T39+V39</f>
        <v>1</v>
      </c>
      <c r="Y39">
        <f t="shared" ref="Y39:Y99" si="26">U39+W39</f>
        <v>0</v>
      </c>
      <c r="AA39">
        <f t="shared" ref="AA39:AA99" si="27">15*(8*(_xlfn.CEILING.MATH(X39/8))-X39)</f>
        <v>105</v>
      </c>
      <c r="AB39">
        <f t="shared" ref="AB39:AB99" si="28">25*(8*(_xlfn.CEILING.MATH(Y39/8))-Y39)</f>
        <v>0</v>
      </c>
      <c r="AC39">
        <f t="shared" ref="AC39:AC99" si="29">AA39+AB39+L39+3*M39+4*N39+10*O39+18*P39+8*Q39+11*R39</f>
        <v>105</v>
      </c>
      <c r="AE39" t="b">
        <f t="shared" ref="AE39:AE99" si="30">MIN(J39:R39)&gt;=0</f>
        <v>1</v>
      </c>
      <c r="AF39">
        <f t="shared" ref="AF39:AF99" si="31">IF(AE39,AC39,1E+99)</f>
        <v>105</v>
      </c>
      <c r="AH39">
        <f t="shared" ref="AH39:AH101" si="32">0*J39+0*K39+1.5*K39+1.5*M39+3.5*N39+O39+P39+Q39+2*R39</f>
        <v>0</v>
      </c>
      <c r="AI39">
        <f t="shared" ref="AI39:AI101" si="33">IF(AND(AE39,AF39=$C$34),AH39,1E+99)</f>
        <v>0</v>
      </c>
    </row>
    <row r="40" spans="2:35" x14ac:dyDescent="0.25">
      <c r="B40">
        <v>2</v>
      </c>
      <c r="C40" t="b">
        <f t="shared" si="6"/>
        <v>0</v>
      </c>
      <c r="D40" t="b">
        <f t="shared" si="7"/>
        <v>1</v>
      </c>
      <c r="E40" t="b">
        <f t="shared" si="8"/>
        <v>0</v>
      </c>
      <c r="F40" t="b">
        <f t="shared" si="9"/>
        <v>0</v>
      </c>
      <c r="G40" t="b">
        <f t="shared" si="10"/>
        <v>0</v>
      </c>
      <c r="H40" t="b">
        <f t="shared" si="11"/>
        <v>0</v>
      </c>
      <c r="J40">
        <f t="shared" si="12"/>
        <v>0</v>
      </c>
      <c r="K40">
        <f t="shared" si="13"/>
        <v>0</v>
      </c>
      <c r="L40">
        <f t="shared" si="14"/>
        <v>0</v>
      </c>
      <c r="M40">
        <f t="shared" si="15"/>
        <v>0</v>
      </c>
      <c r="N40">
        <f t="shared" si="16"/>
        <v>0</v>
      </c>
      <c r="O40">
        <f t="shared" si="17"/>
        <v>0</v>
      </c>
      <c r="P40">
        <f t="shared" si="18"/>
        <v>0</v>
      </c>
      <c r="Q40">
        <f t="shared" si="19"/>
        <v>0</v>
      </c>
      <c r="R40">
        <f t="shared" si="20"/>
        <v>0</v>
      </c>
      <c r="T40">
        <f t="shared" si="21"/>
        <v>0</v>
      </c>
      <c r="U40">
        <f t="shared" si="22"/>
        <v>0</v>
      </c>
      <c r="V40">
        <f t="shared" si="23"/>
        <v>1</v>
      </c>
      <c r="W40">
        <f t="shared" si="24"/>
        <v>0</v>
      </c>
      <c r="X40">
        <f t="shared" si="25"/>
        <v>1</v>
      </c>
      <c r="Y40">
        <f t="shared" si="26"/>
        <v>0</v>
      </c>
      <c r="AA40">
        <f t="shared" si="27"/>
        <v>105</v>
      </c>
      <c r="AB40">
        <f t="shared" si="28"/>
        <v>0</v>
      </c>
      <c r="AC40">
        <f t="shared" si="29"/>
        <v>105</v>
      </c>
      <c r="AE40" t="b">
        <f t="shared" si="30"/>
        <v>1</v>
      </c>
      <c r="AF40">
        <f t="shared" si="31"/>
        <v>105</v>
      </c>
      <c r="AH40">
        <f t="shared" si="32"/>
        <v>0</v>
      </c>
      <c r="AI40">
        <f t="shared" si="33"/>
        <v>0</v>
      </c>
    </row>
    <row r="41" spans="2:35" x14ac:dyDescent="0.25">
      <c r="B41">
        <v>3</v>
      </c>
      <c r="C41" t="b">
        <f t="shared" si="6"/>
        <v>1</v>
      </c>
      <c r="D41" t="b">
        <f t="shared" si="7"/>
        <v>1</v>
      </c>
      <c r="E41" t="b">
        <f t="shared" si="8"/>
        <v>0</v>
      </c>
      <c r="F41" t="b">
        <f t="shared" si="9"/>
        <v>0</v>
      </c>
      <c r="G41" t="b">
        <f t="shared" si="10"/>
        <v>0</v>
      </c>
      <c r="H41" t="b">
        <f t="shared" si="11"/>
        <v>0</v>
      </c>
      <c r="J41">
        <f t="shared" si="12"/>
        <v>0</v>
      </c>
      <c r="K41">
        <f t="shared" si="13"/>
        <v>0</v>
      </c>
      <c r="L41">
        <f t="shared" si="14"/>
        <v>0</v>
      </c>
      <c r="M41">
        <f t="shared" si="15"/>
        <v>0</v>
      </c>
      <c r="N41">
        <f t="shared" si="16"/>
        <v>0</v>
      </c>
      <c r="O41">
        <f t="shared" si="17"/>
        <v>0</v>
      </c>
      <c r="P41">
        <f t="shared" si="18"/>
        <v>0</v>
      </c>
      <c r="Q41">
        <f t="shared" si="19"/>
        <v>0</v>
      </c>
      <c r="R41">
        <f t="shared" si="20"/>
        <v>0</v>
      </c>
      <c r="T41">
        <f t="shared" si="21"/>
        <v>0</v>
      </c>
      <c r="U41">
        <f t="shared" si="22"/>
        <v>0</v>
      </c>
      <c r="V41">
        <f t="shared" si="23"/>
        <v>1</v>
      </c>
      <c r="W41">
        <f t="shared" si="24"/>
        <v>0</v>
      </c>
      <c r="X41">
        <f t="shared" si="25"/>
        <v>1</v>
      </c>
      <c r="Y41">
        <f t="shared" si="26"/>
        <v>0</v>
      </c>
      <c r="AA41">
        <f t="shared" si="27"/>
        <v>105</v>
      </c>
      <c r="AB41">
        <f t="shared" si="28"/>
        <v>0</v>
      </c>
      <c r="AC41">
        <f t="shared" si="29"/>
        <v>105</v>
      </c>
      <c r="AE41" t="b">
        <f t="shared" si="30"/>
        <v>1</v>
      </c>
      <c r="AF41">
        <f t="shared" si="31"/>
        <v>105</v>
      </c>
      <c r="AH41">
        <f t="shared" si="32"/>
        <v>0</v>
      </c>
      <c r="AI41">
        <f t="shared" si="33"/>
        <v>0</v>
      </c>
    </row>
    <row r="42" spans="2:35" x14ac:dyDescent="0.25">
      <c r="B42">
        <v>4</v>
      </c>
      <c r="C42" t="b">
        <f t="shared" si="6"/>
        <v>0</v>
      </c>
      <c r="D42" t="b">
        <f t="shared" si="7"/>
        <v>0</v>
      </c>
      <c r="E42" t="b">
        <f t="shared" si="8"/>
        <v>1</v>
      </c>
      <c r="F42" t="b">
        <f t="shared" si="9"/>
        <v>0</v>
      </c>
      <c r="G42" t="b">
        <f t="shared" si="10"/>
        <v>0</v>
      </c>
      <c r="H42" t="b">
        <f t="shared" si="11"/>
        <v>0</v>
      </c>
      <c r="J42">
        <f t="shared" si="12"/>
        <v>0</v>
      </c>
      <c r="K42">
        <f t="shared" si="13"/>
        <v>0</v>
      </c>
      <c r="L42">
        <f t="shared" si="14"/>
        <v>0</v>
      </c>
      <c r="M42">
        <f t="shared" si="15"/>
        <v>0</v>
      </c>
      <c r="N42">
        <f t="shared" si="16"/>
        <v>0</v>
      </c>
      <c r="O42">
        <f t="shared" si="17"/>
        <v>0</v>
      </c>
      <c r="P42">
        <f t="shared" si="18"/>
        <v>0</v>
      </c>
      <c r="Q42">
        <f t="shared" si="19"/>
        <v>0</v>
      </c>
      <c r="R42">
        <f t="shared" si="20"/>
        <v>0</v>
      </c>
      <c r="T42">
        <f t="shared" si="21"/>
        <v>0</v>
      </c>
      <c r="U42">
        <f t="shared" si="22"/>
        <v>0</v>
      </c>
      <c r="V42">
        <f t="shared" si="23"/>
        <v>1</v>
      </c>
      <c r="W42">
        <f t="shared" si="24"/>
        <v>0</v>
      </c>
      <c r="X42">
        <f t="shared" si="25"/>
        <v>1</v>
      </c>
      <c r="Y42">
        <f t="shared" si="26"/>
        <v>0</v>
      </c>
      <c r="AA42">
        <f t="shared" si="27"/>
        <v>105</v>
      </c>
      <c r="AB42">
        <f t="shared" si="28"/>
        <v>0</v>
      </c>
      <c r="AC42">
        <f t="shared" si="29"/>
        <v>105</v>
      </c>
      <c r="AE42" t="b">
        <f t="shared" si="30"/>
        <v>1</v>
      </c>
      <c r="AF42">
        <f t="shared" si="31"/>
        <v>105</v>
      </c>
      <c r="AH42">
        <f t="shared" si="32"/>
        <v>0</v>
      </c>
      <c r="AI42">
        <f t="shared" si="33"/>
        <v>0</v>
      </c>
    </row>
    <row r="43" spans="2:35" x14ac:dyDescent="0.25">
      <c r="B43">
        <v>5</v>
      </c>
      <c r="C43" t="b">
        <f t="shared" si="6"/>
        <v>1</v>
      </c>
      <c r="D43" t="b">
        <f t="shared" si="7"/>
        <v>0</v>
      </c>
      <c r="E43" t="b">
        <f t="shared" si="8"/>
        <v>1</v>
      </c>
      <c r="F43" t="b">
        <f t="shared" si="9"/>
        <v>0</v>
      </c>
      <c r="G43" t="b">
        <f t="shared" si="10"/>
        <v>0</v>
      </c>
      <c r="H43" t="b">
        <f t="shared" si="11"/>
        <v>0</v>
      </c>
      <c r="J43">
        <f t="shared" si="12"/>
        <v>0</v>
      </c>
      <c r="K43">
        <f t="shared" si="13"/>
        <v>0</v>
      </c>
      <c r="L43">
        <f t="shared" si="14"/>
        <v>0</v>
      </c>
      <c r="M43">
        <f t="shared" si="15"/>
        <v>0</v>
      </c>
      <c r="N43">
        <f t="shared" si="16"/>
        <v>0</v>
      </c>
      <c r="O43">
        <f t="shared" si="17"/>
        <v>0</v>
      </c>
      <c r="P43">
        <f t="shared" si="18"/>
        <v>0</v>
      </c>
      <c r="Q43">
        <f t="shared" si="19"/>
        <v>0</v>
      </c>
      <c r="R43">
        <f t="shared" si="20"/>
        <v>0</v>
      </c>
      <c r="T43">
        <f t="shared" si="21"/>
        <v>0</v>
      </c>
      <c r="U43">
        <f t="shared" si="22"/>
        <v>0</v>
      </c>
      <c r="V43">
        <f t="shared" si="23"/>
        <v>1</v>
      </c>
      <c r="W43">
        <f t="shared" si="24"/>
        <v>0</v>
      </c>
      <c r="X43">
        <f t="shared" si="25"/>
        <v>1</v>
      </c>
      <c r="Y43">
        <f t="shared" si="26"/>
        <v>0</v>
      </c>
      <c r="AA43">
        <f t="shared" si="27"/>
        <v>105</v>
      </c>
      <c r="AB43">
        <f t="shared" si="28"/>
        <v>0</v>
      </c>
      <c r="AC43">
        <f t="shared" si="29"/>
        <v>105</v>
      </c>
      <c r="AE43" t="b">
        <f t="shared" si="30"/>
        <v>1</v>
      </c>
      <c r="AF43">
        <f t="shared" si="31"/>
        <v>105</v>
      </c>
      <c r="AH43">
        <f t="shared" si="32"/>
        <v>0</v>
      </c>
      <c r="AI43">
        <f t="shared" si="33"/>
        <v>0</v>
      </c>
    </row>
    <row r="44" spans="2:35" x14ac:dyDescent="0.25">
      <c r="B44">
        <v>6</v>
      </c>
      <c r="C44" t="b">
        <f t="shared" si="6"/>
        <v>0</v>
      </c>
      <c r="D44" t="b">
        <f t="shared" si="7"/>
        <v>1</v>
      </c>
      <c r="E44" t="b">
        <f t="shared" si="8"/>
        <v>1</v>
      </c>
      <c r="F44" t="b">
        <f t="shared" si="9"/>
        <v>0</v>
      </c>
      <c r="G44" t="b">
        <f t="shared" si="10"/>
        <v>0</v>
      </c>
      <c r="H44" t="b">
        <f t="shared" si="11"/>
        <v>0</v>
      </c>
      <c r="J44">
        <f t="shared" si="12"/>
        <v>0</v>
      </c>
      <c r="K44">
        <f t="shared" si="13"/>
        <v>0</v>
      </c>
      <c r="L44">
        <f t="shared" si="14"/>
        <v>0</v>
      </c>
      <c r="M44">
        <f t="shared" si="15"/>
        <v>0</v>
      </c>
      <c r="N44">
        <f t="shared" si="16"/>
        <v>0</v>
      </c>
      <c r="O44">
        <f t="shared" si="17"/>
        <v>0</v>
      </c>
      <c r="P44">
        <f t="shared" si="18"/>
        <v>0</v>
      </c>
      <c r="Q44">
        <f t="shared" si="19"/>
        <v>0</v>
      </c>
      <c r="R44">
        <f t="shared" si="20"/>
        <v>0</v>
      </c>
      <c r="T44">
        <f t="shared" si="21"/>
        <v>0</v>
      </c>
      <c r="U44">
        <f t="shared" si="22"/>
        <v>0</v>
      </c>
      <c r="V44">
        <f t="shared" si="23"/>
        <v>1</v>
      </c>
      <c r="W44">
        <f t="shared" si="24"/>
        <v>0</v>
      </c>
      <c r="X44">
        <f t="shared" si="25"/>
        <v>1</v>
      </c>
      <c r="Y44">
        <f t="shared" si="26"/>
        <v>0</v>
      </c>
      <c r="AA44">
        <f t="shared" si="27"/>
        <v>105</v>
      </c>
      <c r="AB44">
        <f t="shared" si="28"/>
        <v>0</v>
      </c>
      <c r="AC44">
        <f t="shared" si="29"/>
        <v>105</v>
      </c>
      <c r="AE44" t="b">
        <f t="shared" si="30"/>
        <v>1</v>
      </c>
      <c r="AF44">
        <f t="shared" si="31"/>
        <v>105</v>
      </c>
      <c r="AH44">
        <f t="shared" si="32"/>
        <v>0</v>
      </c>
      <c r="AI44">
        <f t="shared" si="33"/>
        <v>0</v>
      </c>
    </row>
    <row r="45" spans="2:35" x14ac:dyDescent="0.25">
      <c r="B45">
        <v>7</v>
      </c>
      <c r="C45" t="b">
        <f t="shared" si="6"/>
        <v>1</v>
      </c>
      <c r="D45" t="b">
        <f t="shared" si="7"/>
        <v>1</v>
      </c>
      <c r="E45" t="b">
        <f t="shared" si="8"/>
        <v>1</v>
      </c>
      <c r="F45" t="b">
        <f t="shared" si="9"/>
        <v>0</v>
      </c>
      <c r="G45" t="b">
        <f t="shared" si="10"/>
        <v>0</v>
      </c>
      <c r="H45" t="b">
        <f t="shared" si="11"/>
        <v>0</v>
      </c>
      <c r="J45">
        <f t="shared" si="12"/>
        <v>0</v>
      </c>
      <c r="K45">
        <f t="shared" si="13"/>
        <v>0</v>
      </c>
      <c r="L45">
        <f t="shared" si="14"/>
        <v>0</v>
      </c>
      <c r="M45">
        <f t="shared" si="15"/>
        <v>0</v>
      </c>
      <c r="N45">
        <f t="shared" si="16"/>
        <v>0</v>
      </c>
      <c r="O45">
        <f t="shared" si="17"/>
        <v>0</v>
      </c>
      <c r="P45">
        <f t="shared" si="18"/>
        <v>0</v>
      </c>
      <c r="Q45">
        <f t="shared" si="19"/>
        <v>0</v>
      </c>
      <c r="R45">
        <f t="shared" si="20"/>
        <v>0</v>
      </c>
      <c r="T45">
        <f t="shared" si="21"/>
        <v>0</v>
      </c>
      <c r="U45">
        <f t="shared" si="22"/>
        <v>0</v>
      </c>
      <c r="V45">
        <f t="shared" si="23"/>
        <v>1</v>
      </c>
      <c r="W45">
        <f t="shared" si="24"/>
        <v>0</v>
      </c>
      <c r="X45">
        <f t="shared" si="25"/>
        <v>1</v>
      </c>
      <c r="Y45">
        <f t="shared" si="26"/>
        <v>0</v>
      </c>
      <c r="AA45">
        <f t="shared" si="27"/>
        <v>105</v>
      </c>
      <c r="AB45">
        <f t="shared" si="28"/>
        <v>0</v>
      </c>
      <c r="AC45">
        <f t="shared" si="29"/>
        <v>105</v>
      </c>
      <c r="AE45" t="b">
        <f t="shared" si="30"/>
        <v>1</v>
      </c>
      <c r="AF45">
        <f t="shared" si="31"/>
        <v>105</v>
      </c>
      <c r="AH45">
        <f t="shared" si="32"/>
        <v>0</v>
      </c>
      <c r="AI45">
        <f t="shared" si="33"/>
        <v>0</v>
      </c>
    </row>
    <row r="46" spans="2:35" x14ac:dyDescent="0.25">
      <c r="B46">
        <v>8</v>
      </c>
      <c r="C46" t="b">
        <f t="shared" si="6"/>
        <v>0</v>
      </c>
      <c r="D46" t="b">
        <f t="shared" si="7"/>
        <v>0</v>
      </c>
      <c r="E46" t="b">
        <f t="shared" si="8"/>
        <v>0</v>
      </c>
      <c r="F46" t="b">
        <f t="shared" si="9"/>
        <v>1</v>
      </c>
      <c r="G46" t="b">
        <f t="shared" si="10"/>
        <v>0</v>
      </c>
      <c r="H46" t="b">
        <f t="shared" si="11"/>
        <v>0</v>
      </c>
      <c r="J46">
        <f t="shared" si="12"/>
        <v>0</v>
      </c>
      <c r="K46">
        <f t="shared" si="13"/>
        <v>0</v>
      </c>
      <c r="L46">
        <f t="shared" si="14"/>
        <v>0</v>
      </c>
      <c r="M46">
        <f t="shared" si="15"/>
        <v>0</v>
      </c>
      <c r="N46">
        <f t="shared" si="16"/>
        <v>0</v>
      </c>
      <c r="O46">
        <f t="shared" si="17"/>
        <v>0</v>
      </c>
      <c r="P46">
        <f t="shared" si="18"/>
        <v>0</v>
      </c>
      <c r="Q46">
        <f t="shared" si="19"/>
        <v>0</v>
      </c>
      <c r="R46">
        <f t="shared" si="20"/>
        <v>0</v>
      </c>
      <c r="T46">
        <f t="shared" si="21"/>
        <v>0</v>
      </c>
      <c r="U46">
        <f t="shared" si="22"/>
        <v>0</v>
      </c>
      <c r="V46">
        <f t="shared" si="23"/>
        <v>1</v>
      </c>
      <c r="W46">
        <f t="shared" si="24"/>
        <v>0</v>
      </c>
      <c r="X46">
        <f t="shared" si="25"/>
        <v>1</v>
      </c>
      <c r="Y46">
        <f t="shared" si="26"/>
        <v>0</v>
      </c>
      <c r="AA46">
        <f t="shared" si="27"/>
        <v>105</v>
      </c>
      <c r="AB46">
        <f t="shared" si="28"/>
        <v>0</v>
      </c>
      <c r="AC46">
        <f t="shared" si="29"/>
        <v>105</v>
      </c>
      <c r="AE46" t="b">
        <f t="shared" si="30"/>
        <v>1</v>
      </c>
      <c r="AF46">
        <f t="shared" si="31"/>
        <v>105</v>
      </c>
      <c r="AH46">
        <f t="shared" si="32"/>
        <v>0</v>
      </c>
      <c r="AI46">
        <f t="shared" si="33"/>
        <v>0</v>
      </c>
    </row>
    <row r="47" spans="2:35" x14ac:dyDescent="0.25">
      <c r="B47">
        <v>9</v>
      </c>
      <c r="C47" t="b">
        <f t="shared" si="6"/>
        <v>1</v>
      </c>
      <c r="D47" t="b">
        <f t="shared" si="7"/>
        <v>0</v>
      </c>
      <c r="E47" t="b">
        <f t="shared" si="8"/>
        <v>0</v>
      </c>
      <c r="F47" t="b">
        <f t="shared" si="9"/>
        <v>1</v>
      </c>
      <c r="G47" t="b">
        <f t="shared" si="10"/>
        <v>0</v>
      </c>
      <c r="H47" t="b">
        <f t="shared" si="11"/>
        <v>0</v>
      </c>
      <c r="J47">
        <f t="shared" si="12"/>
        <v>0</v>
      </c>
      <c r="K47">
        <f t="shared" si="13"/>
        <v>0</v>
      </c>
      <c r="L47">
        <f t="shared" si="14"/>
        <v>0</v>
      </c>
      <c r="M47">
        <f t="shared" si="15"/>
        <v>0</v>
      </c>
      <c r="N47">
        <f t="shared" si="16"/>
        <v>0</v>
      </c>
      <c r="O47">
        <f t="shared" si="17"/>
        <v>0</v>
      </c>
      <c r="P47">
        <f t="shared" si="18"/>
        <v>0</v>
      </c>
      <c r="Q47">
        <f t="shared" si="19"/>
        <v>0</v>
      </c>
      <c r="R47">
        <f t="shared" si="20"/>
        <v>0</v>
      </c>
      <c r="T47">
        <f t="shared" si="21"/>
        <v>0</v>
      </c>
      <c r="U47">
        <f t="shared" si="22"/>
        <v>0</v>
      </c>
      <c r="V47">
        <f t="shared" si="23"/>
        <v>1</v>
      </c>
      <c r="W47">
        <f t="shared" si="24"/>
        <v>0</v>
      </c>
      <c r="X47">
        <f t="shared" si="25"/>
        <v>1</v>
      </c>
      <c r="Y47">
        <f t="shared" si="26"/>
        <v>0</v>
      </c>
      <c r="AA47">
        <f t="shared" si="27"/>
        <v>105</v>
      </c>
      <c r="AB47">
        <f t="shared" si="28"/>
        <v>0</v>
      </c>
      <c r="AC47">
        <f t="shared" si="29"/>
        <v>105</v>
      </c>
      <c r="AE47" t="b">
        <f t="shared" si="30"/>
        <v>1</v>
      </c>
      <c r="AF47">
        <f t="shared" si="31"/>
        <v>105</v>
      </c>
      <c r="AH47">
        <f t="shared" si="32"/>
        <v>0</v>
      </c>
      <c r="AI47">
        <f t="shared" si="33"/>
        <v>0</v>
      </c>
    </row>
    <row r="48" spans="2:35" x14ac:dyDescent="0.25">
      <c r="B48">
        <v>10</v>
      </c>
      <c r="C48" t="b">
        <f t="shared" si="6"/>
        <v>0</v>
      </c>
      <c r="D48" t="b">
        <f t="shared" si="7"/>
        <v>1</v>
      </c>
      <c r="E48" t="b">
        <f t="shared" si="8"/>
        <v>0</v>
      </c>
      <c r="F48" t="b">
        <f t="shared" si="9"/>
        <v>1</v>
      </c>
      <c r="G48" t="b">
        <f t="shared" si="10"/>
        <v>0</v>
      </c>
      <c r="H48" t="b">
        <f t="shared" si="11"/>
        <v>0</v>
      </c>
      <c r="J48">
        <f t="shared" si="12"/>
        <v>0</v>
      </c>
      <c r="K48">
        <f t="shared" si="13"/>
        <v>0</v>
      </c>
      <c r="L48">
        <f t="shared" si="14"/>
        <v>0</v>
      </c>
      <c r="M48">
        <f t="shared" si="15"/>
        <v>0</v>
      </c>
      <c r="N48">
        <f t="shared" si="16"/>
        <v>0</v>
      </c>
      <c r="O48">
        <f t="shared" si="17"/>
        <v>0</v>
      </c>
      <c r="P48">
        <f t="shared" si="18"/>
        <v>0</v>
      </c>
      <c r="Q48">
        <f t="shared" si="19"/>
        <v>0</v>
      </c>
      <c r="R48">
        <f t="shared" si="20"/>
        <v>0</v>
      </c>
      <c r="T48">
        <f t="shared" si="21"/>
        <v>0</v>
      </c>
      <c r="U48">
        <f t="shared" si="22"/>
        <v>0</v>
      </c>
      <c r="V48">
        <f t="shared" si="23"/>
        <v>1</v>
      </c>
      <c r="W48">
        <f t="shared" si="24"/>
        <v>0</v>
      </c>
      <c r="X48">
        <f t="shared" si="25"/>
        <v>1</v>
      </c>
      <c r="Y48">
        <f t="shared" si="26"/>
        <v>0</v>
      </c>
      <c r="AA48">
        <f t="shared" si="27"/>
        <v>105</v>
      </c>
      <c r="AB48">
        <f t="shared" si="28"/>
        <v>0</v>
      </c>
      <c r="AC48">
        <f t="shared" si="29"/>
        <v>105</v>
      </c>
      <c r="AE48" t="b">
        <f t="shared" si="30"/>
        <v>1</v>
      </c>
      <c r="AF48">
        <f t="shared" si="31"/>
        <v>105</v>
      </c>
      <c r="AH48">
        <f t="shared" si="32"/>
        <v>0</v>
      </c>
      <c r="AI48">
        <f t="shared" si="33"/>
        <v>0</v>
      </c>
    </row>
    <row r="49" spans="2:35" x14ac:dyDescent="0.25">
      <c r="B49">
        <v>11</v>
      </c>
      <c r="C49" t="b">
        <f t="shared" si="6"/>
        <v>1</v>
      </c>
      <c r="D49" t="b">
        <f t="shared" si="7"/>
        <v>1</v>
      </c>
      <c r="E49" t="b">
        <f t="shared" si="8"/>
        <v>0</v>
      </c>
      <c r="F49" t="b">
        <f t="shared" si="9"/>
        <v>1</v>
      </c>
      <c r="G49" t="b">
        <f t="shared" si="10"/>
        <v>0</v>
      </c>
      <c r="H49" t="b">
        <f t="shared" si="11"/>
        <v>0</v>
      </c>
      <c r="J49">
        <f t="shared" si="12"/>
        <v>0</v>
      </c>
      <c r="K49">
        <f t="shared" si="13"/>
        <v>0</v>
      </c>
      <c r="L49">
        <f t="shared" si="14"/>
        <v>0</v>
      </c>
      <c r="M49">
        <f t="shared" si="15"/>
        <v>0</v>
      </c>
      <c r="N49">
        <f t="shared" si="16"/>
        <v>0</v>
      </c>
      <c r="O49">
        <f t="shared" si="17"/>
        <v>0</v>
      </c>
      <c r="P49">
        <f t="shared" si="18"/>
        <v>0</v>
      </c>
      <c r="Q49">
        <f t="shared" si="19"/>
        <v>0</v>
      </c>
      <c r="R49">
        <f t="shared" si="20"/>
        <v>0</v>
      </c>
      <c r="T49">
        <f t="shared" si="21"/>
        <v>0</v>
      </c>
      <c r="U49">
        <f t="shared" si="22"/>
        <v>0</v>
      </c>
      <c r="V49">
        <f t="shared" si="23"/>
        <v>1</v>
      </c>
      <c r="W49">
        <f t="shared" si="24"/>
        <v>0</v>
      </c>
      <c r="X49">
        <f t="shared" si="25"/>
        <v>1</v>
      </c>
      <c r="Y49">
        <f t="shared" si="26"/>
        <v>0</v>
      </c>
      <c r="AA49">
        <f t="shared" si="27"/>
        <v>105</v>
      </c>
      <c r="AB49">
        <f t="shared" si="28"/>
        <v>0</v>
      </c>
      <c r="AC49">
        <f t="shared" si="29"/>
        <v>105</v>
      </c>
      <c r="AE49" t="b">
        <f t="shared" si="30"/>
        <v>1</v>
      </c>
      <c r="AF49">
        <f t="shared" si="31"/>
        <v>105</v>
      </c>
      <c r="AH49">
        <f t="shared" si="32"/>
        <v>0</v>
      </c>
      <c r="AI49">
        <f t="shared" si="33"/>
        <v>0</v>
      </c>
    </row>
    <row r="50" spans="2:35" x14ac:dyDescent="0.25">
      <c r="B50">
        <v>12</v>
      </c>
      <c r="C50" t="b">
        <f t="shared" si="6"/>
        <v>0</v>
      </c>
      <c r="D50" t="b">
        <f t="shared" si="7"/>
        <v>0</v>
      </c>
      <c r="E50" t="b">
        <f t="shared" si="8"/>
        <v>1</v>
      </c>
      <c r="F50" t="b">
        <f t="shared" si="9"/>
        <v>1</v>
      </c>
      <c r="G50" t="b">
        <f t="shared" si="10"/>
        <v>0</v>
      </c>
      <c r="H50" t="b">
        <f t="shared" si="11"/>
        <v>0</v>
      </c>
      <c r="J50">
        <f t="shared" si="12"/>
        <v>0</v>
      </c>
      <c r="K50">
        <f t="shared" si="13"/>
        <v>0</v>
      </c>
      <c r="L50">
        <f t="shared" si="14"/>
        <v>0</v>
      </c>
      <c r="M50">
        <f t="shared" si="15"/>
        <v>0</v>
      </c>
      <c r="N50">
        <f t="shared" si="16"/>
        <v>0</v>
      </c>
      <c r="O50">
        <f t="shared" si="17"/>
        <v>0</v>
      </c>
      <c r="P50">
        <f t="shared" si="18"/>
        <v>0</v>
      </c>
      <c r="Q50">
        <f t="shared" si="19"/>
        <v>0</v>
      </c>
      <c r="R50">
        <f t="shared" si="20"/>
        <v>0</v>
      </c>
      <c r="T50">
        <f t="shared" si="21"/>
        <v>0</v>
      </c>
      <c r="U50">
        <f t="shared" si="22"/>
        <v>0</v>
      </c>
      <c r="V50">
        <f t="shared" si="23"/>
        <v>1</v>
      </c>
      <c r="W50">
        <f t="shared" si="24"/>
        <v>0</v>
      </c>
      <c r="X50">
        <f t="shared" si="25"/>
        <v>1</v>
      </c>
      <c r="Y50">
        <f t="shared" si="26"/>
        <v>0</v>
      </c>
      <c r="AA50">
        <f t="shared" si="27"/>
        <v>105</v>
      </c>
      <c r="AB50">
        <f t="shared" si="28"/>
        <v>0</v>
      </c>
      <c r="AC50">
        <f t="shared" si="29"/>
        <v>105</v>
      </c>
      <c r="AE50" t="b">
        <f t="shared" si="30"/>
        <v>1</v>
      </c>
      <c r="AF50">
        <f t="shared" si="31"/>
        <v>105</v>
      </c>
      <c r="AH50">
        <f t="shared" si="32"/>
        <v>0</v>
      </c>
      <c r="AI50">
        <f t="shared" si="33"/>
        <v>0</v>
      </c>
    </row>
    <row r="51" spans="2:35" x14ac:dyDescent="0.25">
      <c r="B51">
        <v>13</v>
      </c>
      <c r="C51" t="b">
        <f t="shared" si="6"/>
        <v>1</v>
      </c>
      <c r="D51" t="b">
        <f t="shared" si="7"/>
        <v>0</v>
      </c>
      <c r="E51" t="b">
        <f t="shared" si="8"/>
        <v>1</v>
      </c>
      <c r="F51" t="b">
        <f t="shared" si="9"/>
        <v>1</v>
      </c>
      <c r="G51" t="b">
        <f t="shared" si="10"/>
        <v>0</v>
      </c>
      <c r="H51" t="b">
        <f t="shared" si="11"/>
        <v>0</v>
      </c>
      <c r="J51">
        <f t="shared" si="12"/>
        <v>0</v>
      </c>
      <c r="K51">
        <f t="shared" si="13"/>
        <v>0</v>
      </c>
      <c r="L51">
        <f t="shared" si="14"/>
        <v>0</v>
      </c>
      <c r="M51">
        <f t="shared" si="15"/>
        <v>0</v>
      </c>
      <c r="N51">
        <f t="shared" si="16"/>
        <v>0</v>
      </c>
      <c r="O51">
        <f t="shared" si="17"/>
        <v>0</v>
      </c>
      <c r="P51">
        <f t="shared" si="18"/>
        <v>0</v>
      </c>
      <c r="Q51">
        <f t="shared" si="19"/>
        <v>0</v>
      </c>
      <c r="R51">
        <f t="shared" si="20"/>
        <v>0</v>
      </c>
      <c r="T51">
        <f t="shared" si="21"/>
        <v>0</v>
      </c>
      <c r="U51">
        <f t="shared" si="22"/>
        <v>0</v>
      </c>
      <c r="V51">
        <f t="shared" si="23"/>
        <v>1</v>
      </c>
      <c r="W51">
        <f t="shared" si="24"/>
        <v>0</v>
      </c>
      <c r="X51">
        <f t="shared" si="25"/>
        <v>1</v>
      </c>
      <c r="Y51">
        <f t="shared" si="26"/>
        <v>0</v>
      </c>
      <c r="AA51">
        <f t="shared" si="27"/>
        <v>105</v>
      </c>
      <c r="AB51">
        <f t="shared" si="28"/>
        <v>0</v>
      </c>
      <c r="AC51">
        <f t="shared" si="29"/>
        <v>105</v>
      </c>
      <c r="AE51" t="b">
        <f t="shared" si="30"/>
        <v>1</v>
      </c>
      <c r="AF51">
        <f t="shared" si="31"/>
        <v>105</v>
      </c>
      <c r="AH51">
        <f t="shared" si="32"/>
        <v>0</v>
      </c>
      <c r="AI51">
        <f t="shared" si="33"/>
        <v>0</v>
      </c>
    </row>
    <row r="52" spans="2:35" x14ac:dyDescent="0.25">
      <c r="B52">
        <v>14</v>
      </c>
      <c r="C52" t="b">
        <f t="shared" si="6"/>
        <v>0</v>
      </c>
      <c r="D52" t="b">
        <f t="shared" si="7"/>
        <v>1</v>
      </c>
      <c r="E52" t="b">
        <f t="shared" si="8"/>
        <v>1</v>
      </c>
      <c r="F52" t="b">
        <f t="shared" si="9"/>
        <v>1</v>
      </c>
      <c r="G52" t="b">
        <f t="shared" si="10"/>
        <v>0</v>
      </c>
      <c r="H52" t="b">
        <f t="shared" si="11"/>
        <v>0</v>
      </c>
      <c r="J52">
        <f t="shared" si="12"/>
        <v>0</v>
      </c>
      <c r="K52">
        <f t="shared" si="13"/>
        <v>0</v>
      </c>
      <c r="L52">
        <f t="shared" si="14"/>
        <v>0</v>
      </c>
      <c r="M52">
        <f t="shared" si="15"/>
        <v>0</v>
      </c>
      <c r="N52">
        <f t="shared" si="16"/>
        <v>0</v>
      </c>
      <c r="O52">
        <f t="shared" si="17"/>
        <v>0</v>
      </c>
      <c r="P52">
        <f t="shared" si="18"/>
        <v>0</v>
      </c>
      <c r="Q52">
        <f t="shared" si="19"/>
        <v>0</v>
      </c>
      <c r="R52">
        <f t="shared" si="20"/>
        <v>0</v>
      </c>
      <c r="T52">
        <f t="shared" si="21"/>
        <v>0</v>
      </c>
      <c r="U52">
        <f t="shared" si="22"/>
        <v>0</v>
      </c>
      <c r="V52">
        <f t="shared" si="23"/>
        <v>1</v>
      </c>
      <c r="W52">
        <f t="shared" si="24"/>
        <v>0</v>
      </c>
      <c r="X52">
        <f t="shared" si="25"/>
        <v>1</v>
      </c>
      <c r="Y52">
        <f t="shared" si="26"/>
        <v>0</v>
      </c>
      <c r="AA52">
        <f t="shared" si="27"/>
        <v>105</v>
      </c>
      <c r="AB52">
        <f t="shared" si="28"/>
        <v>0</v>
      </c>
      <c r="AC52">
        <f t="shared" si="29"/>
        <v>105</v>
      </c>
      <c r="AE52" t="b">
        <f t="shared" si="30"/>
        <v>1</v>
      </c>
      <c r="AF52">
        <f t="shared" si="31"/>
        <v>105</v>
      </c>
      <c r="AH52">
        <f t="shared" si="32"/>
        <v>0</v>
      </c>
      <c r="AI52">
        <f t="shared" si="33"/>
        <v>0</v>
      </c>
    </row>
    <row r="53" spans="2:35" x14ac:dyDescent="0.25">
      <c r="B53">
        <v>15</v>
      </c>
      <c r="C53" t="b">
        <f t="shared" si="6"/>
        <v>1</v>
      </c>
      <c r="D53" t="b">
        <f t="shared" si="7"/>
        <v>1</v>
      </c>
      <c r="E53" t="b">
        <f t="shared" si="8"/>
        <v>1</v>
      </c>
      <c r="F53" t="b">
        <f t="shared" si="9"/>
        <v>1</v>
      </c>
      <c r="G53" t="b">
        <f t="shared" si="10"/>
        <v>0</v>
      </c>
      <c r="H53" t="b">
        <f t="shared" si="11"/>
        <v>0</v>
      </c>
      <c r="J53">
        <f t="shared" si="12"/>
        <v>0</v>
      </c>
      <c r="K53">
        <f t="shared" si="13"/>
        <v>0</v>
      </c>
      <c r="L53">
        <f t="shared" si="14"/>
        <v>0</v>
      </c>
      <c r="M53">
        <f t="shared" si="15"/>
        <v>0</v>
      </c>
      <c r="N53">
        <f t="shared" si="16"/>
        <v>0</v>
      </c>
      <c r="O53">
        <f t="shared" si="17"/>
        <v>0</v>
      </c>
      <c r="P53">
        <f t="shared" si="18"/>
        <v>0</v>
      </c>
      <c r="Q53">
        <f t="shared" si="19"/>
        <v>0</v>
      </c>
      <c r="R53">
        <f t="shared" si="20"/>
        <v>0</v>
      </c>
      <c r="T53">
        <f t="shared" si="21"/>
        <v>0</v>
      </c>
      <c r="U53">
        <f t="shared" si="22"/>
        <v>0</v>
      </c>
      <c r="V53">
        <f t="shared" si="23"/>
        <v>1</v>
      </c>
      <c r="W53">
        <f t="shared" si="24"/>
        <v>0</v>
      </c>
      <c r="X53">
        <f t="shared" si="25"/>
        <v>1</v>
      </c>
      <c r="Y53">
        <f t="shared" si="26"/>
        <v>0</v>
      </c>
      <c r="AA53">
        <f t="shared" si="27"/>
        <v>105</v>
      </c>
      <c r="AB53">
        <f t="shared" si="28"/>
        <v>0</v>
      </c>
      <c r="AC53">
        <f t="shared" si="29"/>
        <v>105</v>
      </c>
      <c r="AE53" t="b">
        <f t="shared" si="30"/>
        <v>1</v>
      </c>
      <c r="AF53">
        <f t="shared" si="31"/>
        <v>105</v>
      </c>
      <c r="AH53">
        <f t="shared" si="32"/>
        <v>0</v>
      </c>
      <c r="AI53">
        <f t="shared" si="33"/>
        <v>0</v>
      </c>
    </row>
    <row r="54" spans="2:35" x14ac:dyDescent="0.25">
      <c r="B54">
        <v>16</v>
      </c>
      <c r="C54" t="b">
        <f t="shared" si="6"/>
        <v>0</v>
      </c>
      <c r="D54" t="b">
        <f t="shared" si="7"/>
        <v>0</v>
      </c>
      <c r="E54" t="b">
        <f t="shared" si="8"/>
        <v>0</v>
      </c>
      <c r="F54" t="b">
        <f t="shared" si="9"/>
        <v>0</v>
      </c>
      <c r="G54" t="b">
        <f t="shared" si="10"/>
        <v>1</v>
      </c>
      <c r="H54" t="b">
        <f t="shared" si="11"/>
        <v>0</v>
      </c>
      <c r="J54">
        <f t="shared" si="12"/>
        <v>0</v>
      </c>
      <c r="K54">
        <f t="shared" si="13"/>
        <v>0</v>
      </c>
      <c r="L54">
        <f t="shared" si="14"/>
        <v>0</v>
      </c>
      <c r="M54">
        <f t="shared" si="15"/>
        <v>0</v>
      </c>
      <c r="N54">
        <f t="shared" si="16"/>
        <v>0</v>
      </c>
      <c r="O54">
        <f t="shared" si="17"/>
        <v>0</v>
      </c>
      <c r="P54">
        <f t="shared" si="18"/>
        <v>0</v>
      </c>
      <c r="Q54">
        <f t="shared" si="19"/>
        <v>0</v>
      </c>
      <c r="R54">
        <f t="shared" si="20"/>
        <v>0</v>
      </c>
      <c r="T54">
        <f t="shared" si="21"/>
        <v>0</v>
      </c>
      <c r="U54">
        <f t="shared" si="22"/>
        <v>0</v>
      </c>
      <c r="V54">
        <f t="shared" si="23"/>
        <v>1</v>
      </c>
      <c r="W54">
        <f t="shared" si="24"/>
        <v>0</v>
      </c>
      <c r="X54">
        <f t="shared" si="25"/>
        <v>1</v>
      </c>
      <c r="Y54">
        <f t="shared" si="26"/>
        <v>0</v>
      </c>
      <c r="AA54">
        <f t="shared" si="27"/>
        <v>105</v>
      </c>
      <c r="AB54">
        <f t="shared" si="28"/>
        <v>0</v>
      </c>
      <c r="AC54">
        <f t="shared" si="29"/>
        <v>105</v>
      </c>
      <c r="AE54" t="b">
        <f t="shared" si="30"/>
        <v>1</v>
      </c>
      <c r="AF54">
        <f t="shared" si="31"/>
        <v>105</v>
      </c>
      <c r="AH54">
        <f t="shared" si="32"/>
        <v>0</v>
      </c>
      <c r="AI54">
        <f t="shared" si="33"/>
        <v>0</v>
      </c>
    </row>
    <row r="55" spans="2:35" x14ac:dyDescent="0.25">
      <c r="B55">
        <v>17</v>
      </c>
      <c r="C55" t="b">
        <f t="shared" si="6"/>
        <v>1</v>
      </c>
      <c r="D55" t="b">
        <f t="shared" si="7"/>
        <v>0</v>
      </c>
      <c r="E55" t="b">
        <f t="shared" si="8"/>
        <v>0</v>
      </c>
      <c r="F55" t="b">
        <f t="shared" si="9"/>
        <v>0</v>
      </c>
      <c r="G55" t="b">
        <f t="shared" si="10"/>
        <v>1</v>
      </c>
      <c r="H55" t="b">
        <f t="shared" si="11"/>
        <v>0</v>
      </c>
      <c r="J55">
        <f t="shared" si="12"/>
        <v>0</v>
      </c>
      <c r="K55">
        <f t="shared" si="13"/>
        <v>0</v>
      </c>
      <c r="L55">
        <f t="shared" si="14"/>
        <v>0</v>
      </c>
      <c r="M55">
        <f t="shared" si="15"/>
        <v>0</v>
      </c>
      <c r="N55">
        <f t="shared" si="16"/>
        <v>0</v>
      </c>
      <c r="O55">
        <f t="shared" si="17"/>
        <v>0</v>
      </c>
      <c r="P55">
        <f t="shared" si="18"/>
        <v>0</v>
      </c>
      <c r="Q55">
        <f t="shared" si="19"/>
        <v>0</v>
      </c>
      <c r="R55">
        <f t="shared" si="20"/>
        <v>0</v>
      </c>
      <c r="T55">
        <f t="shared" si="21"/>
        <v>0</v>
      </c>
      <c r="U55">
        <f t="shared" si="22"/>
        <v>0</v>
      </c>
      <c r="V55">
        <f t="shared" si="23"/>
        <v>1</v>
      </c>
      <c r="W55">
        <f t="shared" si="24"/>
        <v>0</v>
      </c>
      <c r="X55">
        <f t="shared" si="25"/>
        <v>1</v>
      </c>
      <c r="Y55">
        <f t="shared" si="26"/>
        <v>0</v>
      </c>
      <c r="AA55">
        <f t="shared" si="27"/>
        <v>105</v>
      </c>
      <c r="AB55">
        <f t="shared" si="28"/>
        <v>0</v>
      </c>
      <c r="AC55">
        <f t="shared" si="29"/>
        <v>105</v>
      </c>
      <c r="AE55" t="b">
        <f t="shared" si="30"/>
        <v>1</v>
      </c>
      <c r="AF55">
        <f t="shared" si="31"/>
        <v>105</v>
      </c>
      <c r="AH55">
        <f t="shared" si="32"/>
        <v>0</v>
      </c>
      <c r="AI55">
        <f t="shared" si="33"/>
        <v>0</v>
      </c>
    </row>
    <row r="56" spans="2:35" x14ac:dyDescent="0.25">
      <c r="B56">
        <v>18</v>
      </c>
      <c r="C56" t="b">
        <f t="shared" si="6"/>
        <v>0</v>
      </c>
      <c r="D56" t="b">
        <f t="shared" si="7"/>
        <v>1</v>
      </c>
      <c r="E56" t="b">
        <f t="shared" si="8"/>
        <v>0</v>
      </c>
      <c r="F56" t="b">
        <f t="shared" si="9"/>
        <v>0</v>
      </c>
      <c r="G56" t="b">
        <f t="shared" si="10"/>
        <v>1</v>
      </c>
      <c r="H56" t="b">
        <f t="shared" si="11"/>
        <v>0</v>
      </c>
      <c r="J56">
        <f t="shared" si="12"/>
        <v>0</v>
      </c>
      <c r="K56">
        <f t="shared" si="13"/>
        <v>0</v>
      </c>
      <c r="L56">
        <f t="shared" si="14"/>
        <v>0</v>
      </c>
      <c r="M56">
        <f t="shared" si="15"/>
        <v>0</v>
      </c>
      <c r="N56">
        <f t="shared" si="16"/>
        <v>0</v>
      </c>
      <c r="O56">
        <f t="shared" si="17"/>
        <v>0</v>
      </c>
      <c r="P56">
        <f t="shared" si="18"/>
        <v>0</v>
      </c>
      <c r="Q56">
        <f t="shared" si="19"/>
        <v>0</v>
      </c>
      <c r="R56">
        <f t="shared" si="20"/>
        <v>0</v>
      </c>
      <c r="T56">
        <f t="shared" si="21"/>
        <v>0</v>
      </c>
      <c r="U56">
        <f t="shared" si="22"/>
        <v>0</v>
      </c>
      <c r="V56">
        <f t="shared" si="23"/>
        <v>1</v>
      </c>
      <c r="W56">
        <f t="shared" si="24"/>
        <v>0</v>
      </c>
      <c r="X56">
        <f t="shared" si="25"/>
        <v>1</v>
      </c>
      <c r="Y56">
        <f t="shared" si="26"/>
        <v>0</v>
      </c>
      <c r="AA56">
        <f t="shared" si="27"/>
        <v>105</v>
      </c>
      <c r="AB56">
        <f t="shared" si="28"/>
        <v>0</v>
      </c>
      <c r="AC56">
        <f t="shared" si="29"/>
        <v>105</v>
      </c>
      <c r="AE56" t="b">
        <f t="shared" si="30"/>
        <v>1</v>
      </c>
      <c r="AF56">
        <f t="shared" si="31"/>
        <v>105</v>
      </c>
      <c r="AH56">
        <f t="shared" si="32"/>
        <v>0</v>
      </c>
      <c r="AI56">
        <f t="shared" si="33"/>
        <v>0</v>
      </c>
    </row>
    <row r="57" spans="2:35" x14ac:dyDescent="0.25">
      <c r="B57">
        <v>19</v>
      </c>
      <c r="C57" t="b">
        <f t="shared" si="6"/>
        <v>1</v>
      </c>
      <c r="D57" t="b">
        <f t="shared" si="7"/>
        <v>1</v>
      </c>
      <c r="E57" t="b">
        <f t="shared" si="8"/>
        <v>0</v>
      </c>
      <c r="F57" t="b">
        <f t="shared" si="9"/>
        <v>0</v>
      </c>
      <c r="G57" t="b">
        <f t="shared" si="10"/>
        <v>1</v>
      </c>
      <c r="H57" t="b">
        <f t="shared" si="11"/>
        <v>0</v>
      </c>
      <c r="J57">
        <f t="shared" si="12"/>
        <v>0</v>
      </c>
      <c r="K57">
        <f t="shared" si="13"/>
        <v>0</v>
      </c>
      <c r="L57">
        <f t="shared" si="14"/>
        <v>0</v>
      </c>
      <c r="M57">
        <f t="shared" si="15"/>
        <v>0</v>
      </c>
      <c r="N57">
        <f t="shared" si="16"/>
        <v>0</v>
      </c>
      <c r="O57">
        <f t="shared" si="17"/>
        <v>0</v>
      </c>
      <c r="P57">
        <f t="shared" si="18"/>
        <v>0</v>
      </c>
      <c r="Q57">
        <f t="shared" si="19"/>
        <v>0</v>
      </c>
      <c r="R57">
        <f t="shared" si="20"/>
        <v>0</v>
      </c>
      <c r="T57">
        <f t="shared" si="21"/>
        <v>0</v>
      </c>
      <c r="U57">
        <f t="shared" si="22"/>
        <v>0</v>
      </c>
      <c r="V57">
        <f t="shared" si="23"/>
        <v>1</v>
      </c>
      <c r="W57">
        <f t="shared" si="24"/>
        <v>0</v>
      </c>
      <c r="X57">
        <f t="shared" si="25"/>
        <v>1</v>
      </c>
      <c r="Y57">
        <f t="shared" si="26"/>
        <v>0</v>
      </c>
      <c r="AA57">
        <f t="shared" si="27"/>
        <v>105</v>
      </c>
      <c r="AB57">
        <f t="shared" si="28"/>
        <v>0</v>
      </c>
      <c r="AC57">
        <f t="shared" si="29"/>
        <v>105</v>
      </c>
      <c r="AE57" t="b">
        <f t="shared" si="30"/>
        <v>1</v>
      </c>
      <c r="AF57">
        <f t="shared" si="31"/>
        <v>105</v>
      </c>
      <c r="AH57">
        <f t="shared" si="32"/>
        <v>0</v>
      </c>
      <c r="AI57">
        <f t="shared" si="33"/>
        <v>0</v>
      </c>
    </row>
    <row r="58" spans="2:35" x14ac:dyDescent="0.25">
      <c r="B58">
        <v>20</v>
      </c>
      <c r="C58" t="b">
        <f t="shared" si="6"/>
        <v>0</v>
      </c>
      <c r="D58" t="b">
        <f t="shared" si="7"/>
        <v>0</v>
      </c>
      <c r="E58" t="b">
        <f t="shared" si="8"/>
        <v>1</v>
      </c>
      <c r="F58" t="b">
        <f t="shared" si="9"/>
        <v>0</v>
      </c>
      <c r="G58" t="b">
        <f t="shared" si="10"/>
        <v>1</v>
      </c>
      <c r="H58" t="b">
        <f t="shared" si="11"/>
        <v>0</v>
      </c>
      <c r="J58">
        <f t="shared" si="12"/>
        <v>0</v>
      </c>
      <c r="K58">
        <f t="shared" si="13"/>
        <v>0</v>
      </c>
      <c r="L58">
        <f t="shared" si="14"/>
        <v>0</v>
      </c>
      <c r="M58">
        <f t="shared" si="15"/>
        <v>0</v>
      </c>
      <c r="N58">
        <f t="shared" si="16"/>
        <v>0</v>
      </c>
      <c r="O58">
        <f t="shared" si="17"/>
        <v>0</v>
      </c>
      <c r="P58">
        <f t="shared" si="18"/>
        <v>0</v>
      </c>
      <c r="Q58">
        <f t="shared" si="19"/>
        <v>0</v>
      </c>
      <c r="R58">
        <f t="shared" si="20"/>
        <v>0</v>
      </c>
      <c r="T58">
        <f t="shared" si="21"/>
        <v>0</v>
      </c>
      <c r="U58">
        <f t="shared" si="22"/>
        <v>0</v>
      </c>
      <c r="V58">
        <f t="shared" si="23"/>
        <v>1</v>
      </c>
      <c r="W58">
        <f t="shared" si="24"/>
        <v>0</v>
      </c>
      <c r="X58">
        <f t="shared" si="25"/>
        <v>1</v>
      </c>
      <c r="Y58">
        <f t="shared" si="26"/>
        <v>0</v>
      </c>
      <c r="AA58">
        <f t="shared" si="27"/>
        <v>105</v>
      </c>
      <c r="AB58">
        <f t="shared" si="28"/>
        <v>0</v>
      </c>
      <c r="AC58">
        <f t="shared" si="29"/>
        <v>105</v>
      </c>
      <c r="AE58" t="b">
        <f t="shared" si="30"/>
        <v>1</v>
      </c>
      <c r="AF58">
        <f t="shared" si="31"/>
        <v>105</v>
      </c>
      <c r="AH58">
        <f t="shared" si="32"/>
        <v>0</v>
      </c>
      <c r="AI58">
        <f t="shared" si="33"/>
        <v>0</v>
      </c>
    </row>
    <row r="59" spans="2:35" x14ac:dyDescent="0.25">
      <c r="B59">
        <v>21</v>
      </c>
      <c r="C59" t="b">
        <f t="shared" si="6"/>
        <v>1</v>
      </c>
      <c r="D59" t="b">
        <f t="shared" si="7"/>
        <v>0</v>
      </c>
      <c r="E59" t="b">
        <f t="shared" si="8"/>
        <v>1</v>
      </c>
      <c r="F59" t="b">
        <f t="shared" si="9"/>
        <v>0</v>
      </c>
      <c r="G59" t="b">
        <f t="shared" si="10"/>
        <v>1</v>
      </c>
      <c r="H59" t="b">
        <f t="shared" si="11"/>
        <v>0</v>
      </c>
      <c r="J59">
        <f t="shared" si="12"/>
        <v>0</v>
      </c>
      <c r="K59">
        <f t="shared" si="13"/>
        <v>0</v>
      </c>
      <c r="L59">
        <f t="shared" si="14"/>
        <v>0</v>
      </c>
      <c r="M59">
        <f t="shared" si="15"/>
        <v>0</v>
      </c>
      <c r="N59">
        <f t="shared" si="16"/>
        <v>0</v>
      </c>
      <c r="O59">
        <f t="shared" si="17"/>
        <v>0</v>
      </c>
      <c r="P59">
        <f t="shared" si="18"/>
        <v>0</v>
      </c>
      <c r="Q59">
        <f t="shared" si="19"/>
        <v>0</v>
      </c>
      <c r="R59">
        <f t="shared" si="20"/>
        <v>0</v>
      </c>
      <c r="T59">
        <f t="shared" si="21"/>
        <v>0</v>
      </c>
      <c r="U59">
        <f t="shared" si="22"/>
        <v>0</v>
      </c>
      <c r="V59">
        <f t="shared" si="23"/>
        <v>1</v>
      </c>
      <c r="W59">
        <f t="shared" si="24"/>
        <v>0</v>
      </c>
      <c r="X59">
        <f t="shared" si="25"/>
        <v>1</v>
      </c>
      <c r="Y59">
        <f t="shared" si="26"/>
        <v>0</v>
      </c>
      <c r="AA59">
        <f t="shared" si="27"/>
        <v>105</v>
      </c>
      <c r="AB59">
        <f t="shared" si="28"/>
        <v>0</v>
      </c>
      <c r="AC59">
        <f t="shared" si="29"/>
        <v>105</v>
      </c>
      <c r="AE59" t="b">
        <f t="shared" si="30"/>
        <v>1</v>
      </c>
      <c r="AF59">
        <f t="shared" si="31"/>
        <v>105</v>
      </c>
      <c r="AH59">
        <f t="shared" si="32"/>
        <v>0</v>
      </c>
      <c r="AI59">
        <f t="shared" si="33"/>
        <v>0</v>
      </c>
    </row>
    <row r="60" spans="2:35" x14ac:dyDescent="0.25">
      <c r="B60">
        <v>22</v>
      </c>
      <c r="C60" t="b">
        <f t="shared" si="6"/>
        <v>0</v>
      </c>
      <c r="D60" t="b">
        <f t="shared" si="7"/>
        <v>1</v>
      </c>
      <c r="E60" t="b">
        <f t="shared" si="8"/>
        <v>1</v>
      </c>
      <c r="F60" t="b">
        <f t="shared" si="9"/>
        <v>0</v>
      </c>
      <c r="G60" t="b">
        <f t="shared" si="10"/>
        <v>1</v>
      </c>
      <c r="H60" t="b">
        <f t="shared" si="11"/>
        <v>0</v>
      </c>
      <c r="J60">
        <f t="shared" si="12"/>
        <v>0</v>
      </c>
      <c r="K60">
        <f t="shared" si="13"/>
        <v>0</v>
      </c>
      <c r="L60">
        <f t="shared" si="14"/>
        <v>0</v>
      </c>
      <c r="M60">
        <f t="shared" si="15"/>
        <v>0</v>
      </c>
      <c r="N60">
        <f t="shared" si="16"/>
        <v>0</v>
      </c>
      <c r="O60">
        <f t="shared" si="17"/>
        <v>0</v>
      </c>
      <c r="P60">
        <f t="shared" si="18"/>
        <v>0</v>
      </c>
      <c r="Q60">
        <f t="shared" si="19"/>
        <v>0</v>
      </c>
      <c r="R60">
        <f t="shared" si="20"/>
        <v>0</v>
      </c>
      <c r="T60">
        <f t="shared" si="21"/>
        <v>0</v>
      </c>
      <c r="U60">
        <f t="shared" si="22"/>
        <v>0</v>
      </c>
      <c r="V60">
        <f t="shared" si="23"/>
        <v>1</v>
      </c>
      <c r="W60">
        <f t="shared" si="24"/>
        <v>0</v>
      </c>
      <c r="X60">
        <f t="shared" si="25"/>
        <v>1</v>
      </c>
      <c r="Y60">
        <f t="shared" si="26"/>
        <v>0</v>
      </c>
      <c r="AA60">
        <f t="shared" si="27"/>
        <v>105</v>
      </c>
      <c r="AB60">
        <f t="shared" si="28"/>
        <v>0</v>
      </c>
      <c r="AC60">
        <f t="shared" si="29"/>
        <v>105</v>
      </c>
      <c r="AE60" t="b">
        <f t="shared" si="30"/>
        <v>1</v>
      </c>
      <c r="AF60">
        <f t="shared" si="31"/>
        <v>105</v>
      </c>
      <c r="AH60">
        <f t="shared" si="32"/>
        <v>0</v>
      </c>
      <c r="AI60">
        <f t="shared" si="33"/>
        <v>0</v>
      </c>
    </row>
    <row r="61" spans="2:35" x14ac:dyDescent="0.25">
      <c r="B61">
        <v>23</v>
      </c>
      <c r="C61" t="b">
        <f t="shared" si="6"/>
        <v>1</v>
      </c>
      <c r="D61" t="b">
        <f t="shared" si="7"/>
        <v>1</v>
      </c>
      <c r="E61" t="b">
        <f t="shared" si="8"/>
        <v>1</v>
      </c>
      <c r="F61" t="b">
        <f t="shared" si="9"/>
        <v>0</v>
      </c>
      <c r="G61" t="b">
        <f t="shared" si="10"/>
        <v>1</v>
      </c>
      <c r="H61" t="b">
        <f t="shared" si="11"/>
        <v>0</v>
      </c>
      <c r="J61">
        <f t="shared" si="12"/>
        <v>0</v>
      </c>
      <c r="K61">
        <f t="shared" si="13"/>
        <v>0</v>
      </c>
      <c r="L61">
        <f t="shared" si="14"/>
        <v>0</v>
      </c>
      <c r="M61">
        <f t="shared" si="15"/>
        <v>0</v>
      </c>
      <c r="N61">
        <f t="shared" si="16"/>
        <v>0</v>
      </c>
      <c r="O61">
        <f t="shared" si="17"/>
        <v>0</v>
      </c>
      <c r="P61">
        <f t="shared" si="18"/>
        <v>0</v>
      </c>
      <c r="Q61">
        <f t="shared" si="19"/>
        <v>0</v>
      </c>
      <c r="R61">
        <f t="shared" si="20"/>
        <v>0</v>
      </c>
      <c r="T61">
        <f t="shared" si="21"/>
        <v>0</v>
      </c>
      <c r="U61">
        <f t="shared" si="22"/>
        <v>0</v>
      </c>
      <c r="V61">
        <f t="shared" si="23"/>
        <v>1</v>
      </c>
      <c r="W61">
        <f t="shared" si="24"/>
        <v>0</v>
      </c>
      <c r="X61">
        <f t="shared" si="25"/>
        <v>1</v>
      </c>
      <c r="Y61">
        <f t="shared" si="26"/>
        <v>0</v>
      </c>
      <c r="AA61">
        <f t="shared" si="27"/>
        <v>105</v>
      </c>
      <c r="AB61">
        <f t="shared" si="28"/>
        <v>0</v>
      </c>
      <c r="AC61">
        <f t="shared" si="29"/>
        <v>105</v>
      </c>
      <c r="AE61" t="b">
        <f t="shared" si="30"/>
        <v>1</v>
      </c>
      <c r="AF61">
        <f t="shared" si="31"/>
        <v>105</v>
      </c>
      <c r="AH61">
        <f t="shared" si="32"/>
        <v>0</v>
      </c>
      <c r="AI61">
        <f t="shared" si="33"/>
        <v>0</v>
      </c>
    </row>
    <row r="62" spans="2:35" x14ac:dyDescent="0.25">
      <c r="B62">
        <v>24</v>
      </c>
      <c r="C62" t="b">
        <f t="shared" si="6"/>
        <v>0</v>
      </c>
      <c r="D62" t="b">
        <f t="shared" si="7"/>
        <v>0</v>
      </c>
      <c r="E62" t="b">
        <f t="shared" si="8"/>
        <v>0</v>
      </c>
      <c r="F62" t="b">
        <f t="shared" si="9"/>
        <v>1</v>
      </c>
      <c r="G62" t="b">
        <f t="shared" si="10"/>
        <v>1</v>
      </c>
      <c r="H62" t="b">
        <f t="shared" si="11"/>
        <v>0</v>
      </c>
      <c r="J62">
        <f t="shared" si="12"/>
        <v>0</v>
      </c>
      <c r="K62">
        <f t="shared" si="13"/>
        <v>0</v>
      </c>
      <c r="L62">
        <f t="shared" si="14"/>
        <v>0</v>
      </c>
      <c r="M62">
        <f t="shared" si="15"/>
        <v>0</v>
      </c>
      <c r="N62">
        <f t="shared" si="16"/>
        <v>0</v>
      </c>
      <c r="O62">
        <f t="shared" si="17"/>
        <v>0</v>
      </c>
      <c r="P62">
        <f t="shared" si="18"/>
        <v>0</v>
      </c>
      <c r="Q62">
        <f t="shared" si="19"/>
        <v>0</v>
      </c>
      <c r="R62">
        <f t="shared" si="20"/>
        <v>0</v>
      </c>
      <c r="T62">
        <f t="shared" si="21"/>
        <v>0</v>
      </c>
      <c r="U62">
        <f t="shared" si="22"/>
        <v>0</v>
      </c>
      <c r="V62">
        <f t="shared" si="23"/>
        <v>1</v>
      </c>
      <c r="W62">
        <f t="shared" si="24"/>
        <v>0</v>
      </c>
      <c r="X62">
        <f t="shared" si="25"/>
        <v>1</v>
      </c>
      <c r="Y62">
        <f t="shared" si="26"/>
        <v>0</v>
      </c>
      <c r="AA62">
        <f t="shared" si="27"/>
        <v>105</v>
      </c>
      <c r="AB62">
        <f t="shared" si="28"/>
        <v>0</v>
      </c>
      <c r="AC62">
        <f t="shared" si="29"/>
        <v>105</v>
      </c>
      <c r="AE62" t="b">
        <f t="shared" si="30"/>
        <v>1</v>
      </c>
      <c r="AF62">
        <f t="shared" si="31"/>
        <v>105</v>
      </c>
      <c r="AH62">
        <f t="shared" si="32"/>
        <v>0</v>
      </c>
      <c r="AI62">
        <f t="shared" si="33"/>
        <v>0</v>
      </c>
    </row>
    <row r="63" spans="2:35" x14ac:dyDescent="0.25">
      <c r="B63">
        <v>25</v>
      </c>
      <c r="C63" t="b">
        <f t="shared" si="6"/>
        <v>1</v>
      </c>
      <c r="D63" t="b">
        <f t="shared" si="7"/>
        <v>0</v>
      </c>
      <c r="E63" t="b">
        <f t="shared" si="8"/>
        <v>0</v>
      </c>
      <c r="F63" t="b">
        <f t="shared" si="9"/>
        <v>1</v>
      </c>
      <c r="G63" t="b">
        <f t="shared" si="10"/>
        <v>1</v>
      </c>
      <c r="H63" t="b">
        <f t="shared" si="11"/>
        <v>0</v>
      </c>
      <c r="J63">
        <f t="shared" si="12"/>
        <v>0</v>
      </c>
      <c r="K63">
        <f t="shared" si="13"/>
        <v>0</v>
      </c>
      <c r="L63">
        <f t="shared" si="14"/>
        <v>0</v>
      </c>
      <c r="M63">
        <f t="shared" si="15"/>
        <v>0</v>
      </c>
      <c r="N63">
        <f t="shared" si="16"/>
        <v>0</v>
      </c>
      <c r="O63">
        <f t="shared" si="17"/>
        <v>0</v>
      </c>
      <c r="P63">
        <f t="shared" si="18"/>
        <v>0</v>
      </c>
      <c r="Q63">
        <f t="shared" si="19"/>
        <v>0</v>
      </c>
      <c r="R63">
        <f t="shared" si="20"/>
        <v>0</v>
      </c>
      <c r="T63">
        <f t="shared" si="21"/>
        <v>0</v>
      </c>
      <c r="U63">
        <f t="shared" si="22"/>
        <v>0</v>
      </c>
      <c r="V63">
        <f t="shared" si="23"/>
        <v>1</v>
      </c>
      <c r="W63">
        <f t="shared" si="24"/>
        <v>0</v>
      </c>
      <c r="X63">
        <f t="shared" si="25"/>
        <v>1</v>
      </c>
      <c r="Y63">
        <f t="shared" si="26"/>
        <v>0</v>
      </c>
      <c r="AA63">
        <f t="shared" si="27"/>
        <v>105</v>
      </c>
      <c r="AB63">
        <f t="shared" si="28"/>
        <v>0</v>
      </c>
      <c r="AC63">
        <f t="shared" si="29"/>
        <v>105</v>
      </c>
      <c r="AE63" t="b">
        <f t="shared" si="30"/>
        <v>1</v>
      </c>
      <c r="AF63">
        <f t="shared" si="31"/>
        <v>105</v>
      </c>
      <c r="AH63">
        <f t="shared" si="32"/>
        <v>0</v>
      </c>
      <c r="AI63">
        <f t="shared" si="33"/>
        <v>0</v>
      </c>
    </row>
    <row r="64" spans="2:35" x14ac:dyDescent="0.25">
      <c r="B64">
        <v>26</v>
      </c>
      <c r="C64" t="b">
        <f t="shared" si="6"/>
        <v>0</v>
      </c>
      <c r="D64" t="b">
        <f t="shared" si="7"/>
        <v>1</v>
      </c>
      <c r="E64" t="b">
        <f t="shared" si="8"/>
        <v>0</v>
      </c>
      <c r="F64" t="b">
        <f t="shared" si="9"/>
        <v>1</v>
      </c>
      <c r="G64" t="b">
        <f t="shared" si="10"/>
        <v>1</v>
      </c>
      <c r="H64" t="b">
        <f t="shared" si="11"/>
        <v>0</v>
      </c>
      <c r="J64">
        <f t="shared" si="12"/>
        <v>0</v>
      </c>
      <c r="K64">
        <f t="shared" si="13"/>
        <v>0</v>
      </c>
      <c r="L64">
        <f t="shared" si="14"/>
        <v>0</v>
      </c>
      <c r="M64">
        <f t="shared" si="15"/>
        <v>0</v>
      </c>
      <c r="N64">
        <f t="shared" si="16"/>
        <v>0</v>
      </c>
      <c r="O64">
        <f t="shared" si="17"/>
        <v>0</v>
      </c>
      <c r="P64">
        <f t="shared" si="18"/>
        <v>0</v>
      </c>
      <c r="Q64">
        <f t="shared" si="19"/>
        <v>0</v>
      </c>
      <c r="R64">
        <f t="shared" si="20"/>
        <v>0</v>
      </c>
      <c r="T64">
        <f t="shared" si="21"/>
        <v>0</v>
      </c>
      <c r="U64">
        <f t="shared" si="22"/>
        <v>0</v>
      </c>
      <c r="V64">
        <f t="shared" si="23"/>
        <v>1</v>
      </c>
      <c r="W64">
        <f t="shared" si="24"/>
        <v>0</v>
      </c>
      <c r="X64">
        <f t="shared" si="25"/>
        <v>1</v>
      </c>
      <c r="Y64">
        <f t="shared" si="26"/>
        <v>0</v>
      </c>
      <c r="AA64">
        <f t="shared" si="27"/>
        <v>105</v>
      </c>
      <c r="AB64">
        <f t="shared" si="28"/>
        <v>0</v>
      </c>
      <c r="AC64">
        <f t="shared" si="29"/>
        <v>105</v>
      </c>
      <c r="AE64" t="b">
        <f t="shared" si="30"/>
        <v>1</v>
      </c>
      <c r="AF64">
        <f t="shared" si="31"/>
        <v>105</v>
      </c>
      <c r="AH64">
        <f t="shared" si="32"/>
        <v>0</v>
      </c>
      <c r="AI64">
        <f t="shared" si="33"/>
        <v>0</v>
      </c>
    </row>
    <row r="65" spans="2:35" x14ac:dyDescent="0.25">
      <c r="B65">
        <v>27</v>
      </c>
      <c r="C65" t="b">
        <f t="shared" si="6"/>
        <v>1</v>
      </c>
      <c r="D65" t="b">
        <f t="shared" si="7"/>
        <v>1</v>
      </c>
      <c r="E65" t="b">
        <f t="shared" si="8"/>
        <v>0</v>
      </c>
      <c r="F65" t="b">
        <f t="shared" si="9"/>
        <v>1</v>
      </c>
      <c r="G65" t="b">
        <f t="shared" si="10"/>
        <v>1</v>
      </c>
      <c r="H65" t="b">
        <f t="shared" si="11"/>
        <v>0</v>
      </c>
      <c r="J65">
        <f t="shared" si="12"/>
        <v>0</v>
      </c>
      <c r="K65">
        <f t="shared" si="13"/>
        <v>0</v>
      </c>
      <c r="L65">
        <f t="shared" si="14"/>
        <v>0</v>
      </c>
      <c r="M65">
        <f t="shared" si="15"/>
        <v>0</v>
      </c>
      <c r="N65">
        <f t="shared" si="16"/>
        <v>0</v>
      </c>
      <c r="O65">
        <f t="shared" si="17"/>
        <v>0</v>
      </c>
      <c r="P65">
        <f t="shared" si="18"/>
        <v>0</v>
      </c>
      <c r="Q65">
        <f t="shared" si="19"/>
        <v>0</v>
      </c>
      <c r="R65">
        <f t="shared" si="20"/>
        <v>0</v>
      </c>
      <c r="T65">
        <f t="shared" si="21"/>
        <v>0</v>
      </c>
      <c r="U65">
        <f t="shared" si="22"/>
        <v>0</v>
      </c>
      <c r="V65">
        <f t="shared" si="23"/>
        <v>1</v>
      </c>
      <c r="W65">
        <f t="shared" si="24"/>
        <v>0</v>
      </c>
      <c r="X65">
        <f t="shared" si="25"/>
        <v>1</v>
      </c>
      <c r="Y65">
        <f t="shared" si="26"/>
        <v>0</v>
      </c>
      <c r="AA65">
        <f t="shared" si="27"/>
        <v>105</v>
      </c>
      <c r="AB65">
        <f t="shared" si="28"/>
        <v>0</v>
      </c>
      <c r="AC65">
        <f t="shared" si="29"/>
        <v>105</v>
      </c>
      <c r="AE65" t="b">
        <f t="shared" si="30"/>
        <v>1</v>
      </c>
      <c r="AF65">
        <f t="shared" si="31"/>
        <v>105</v>
      </c>
      <c r="AH65">
        <f t="shared" si="32"/>
        <v>0</v>
      </c>
      <c r="AI65">
        <f t="shared" si="33"/>
        <v>0</v>
      </c>
    </row>
    <row r="66" spans="2:35" x14ac:dyDescent="0.25">
      <c r="B66">
        <v>28</v>
      </c>
      <c r="C66" t="b">
        <f t="shared" si="6"/>
        <v>0</v>
      </c>
      <c r="D66" t="b">
        <f t="shared" si="7"/>
        <v>0</v>
      </c>
      <c r="E66" t="b">
        <f t="shared" si="8"/>
        <v>1</v>
      </c>
      <c r="F66" t="b">
        <f t="shared" si="9"/>
        <v>1</v>
      </c>
      <c r="G66" t="b">
        <f t="shared" si="10"/>
        <v>1</v>
      </c>
      <c r="H66" t="b">
        <f t="shared" si="11"/>
        <v>0</v>
      </c>
      <c r="J66">
        <f t="shared" si="12"/>
        <v>0</v>
      </c>
      <c r="K66">
        <f t="shared" si="13"/>
        <v>0</v>
      </c>
      <c r="L66">
        <f t="shared" si="14"/>
        <v>0</v>
      </c>
      <c r="M66">
        <f t="shared" si="15"/>
        <v>0</v>
      </c>
      <c r="N66">
        <f t="shared" si="16"/>
        <v>0</v>
      </c>
      <c r="O66">
        <f t="shared" si="17"/>
        <v>0</v>
      </c>
      <c r="P66">
        <f t="shared" si="18"/>
        <v>0</v>
      </c>
      <c r="Q66">
        <f t="shared" si="19"/>
        <v>0</v>
      </c>
      <c r="R66">
        <f t="shared" si="20"/>
        <v>0</v>
      </c>
      <c r="T66">
        <f t="shared" si="21"/>
        <v>0</v>
      </c>
      <c r="U66">
        <f t="shared" si="22"/>
        <v>0</v>
      </c>
      <c r="V66">
        <f t="shared" si="23"/>
        <v>1</v>
      </c>
      <c r="W66">
        <f t="shared" si="24"/>
        <v>0</v>
      </c>
      <c r="X66">
        <f t="shared" si="25"/>
        <v>1</v>
      </c>
      <c r="Y66">
        <f t="shared" si="26"/>
        <v>0</v>
      </c>
      <c r="AA66">
        <f t="shared" si="27"/>
        <v>105</v>
      </c>
      <c r="AB66">
        <f t="shared" si="28"/>
        <v>0</v>
      </c>
      <c r="AC66">
        <f t="shared" si="29"/>
        <v>105</v>
      </c>
      <c r="AE66" t="b">
        <f t="shared" si="30"/>
        <v>1</v>
      </c>
      <c r="AF66">
        <f t="shared" si="31"/>
        <v>105</v>
      </c>
      <c r="AH66">
        <f t="shared" si="32"/>
        <v>0</v>
      </c>
      <c r="AI66">
        <f t="shared" si="33"/>
        <v>0</v>
      </c>
    </row>
    <row r="67" spans="2:35" x14ac:dyDescent="0.25">
      <c r="B67">
        <v>29</v>
      </c>
      <c r="C67" t="b">
        <f t="shared" si="6"/>
        <v>1</v>
      </c>
      <c r="D67" t="b">
        <f t="shared" si="7"/>
        <v>0</v>
      </c>
      <c r="E67" t="b">
        <f t="shared" si="8"/>
        <v>1</v>
      </c>
      <c r="F67" t="b">
        <f t="shared" si="9"/>
        <v>1</v>
      </c>
      <c r="G67" t="b">
        <f t="shared" si="10"/>
        <v>1</v>
      </c>
      <c r="H67" t="b">
        <f t="shared" si="11"/>
        <v>0</v>
      </c>
      <c r="J67">
        <f t="shared" si="12"/>
        <v>0</v>
      </c>
      <c r="K67">
        <f t="shared" si="13"/>
        <v>0</v>
      </c>
      <c r="L67">
        <f t="shared" si="14"/>
        <v>0</v>
      </c>
      <c r="M67">
        <f t="shared" si="15"/>
        <v>0</v>
      </c>
      <c r="N67">
        <f t="shared" si="16"/>
        <v>0</v>
      </c>
      <c r="O67">
        <f t="shared" si="17"/>
        <v>0</v>
      </c>
      <c r="P67">
        <f t="shared" si="18"/>
        <v>0</v>
      </c>
      <c r="Q67">
        <f t="shared" si="19"/>
        <v>0</v>
      </c>
      <c r="R67">
        <f t="shared" si="20"/>
        <v>0</v>
      </c>
      <c r="T67">
        <f t="shared" si="21"/>
        <v>0</v>
      </c>
      <c r="U67">
        <f t="shared" si="22"/>
        <v>0</v>
      </c>
      <c r="V67">
        <f t="shared" si="23"/>
        <v>1</v>
      </c>
      <c r="W67">
        <f t="shared" si="24"/>
        <v>0</v>
      </c>
      <c r="X67">
        <f t="shared" si="25"/>
        <v>1</v>
      </c>
      <c r="Y67">
        <f t="shared" si="26"/>
        <v>0</v>
      </c>
      <c r="AA67">
        <f t="shared" si="27"/>
        <v>105</v>
      </c>
      <c r="AB67">
        <f t="shared" si="28"/>
        <v>0</v>
      </c>
      <c r="AC67">
        <f t="shared" si="29"/>
        <v>105</v>
      </c>
      <c r="AE67" t="b">
        <f t="shared" si="30"/>
        <v>1</v>
      </c>
      <c r="AF67">
        <f t="shared" si="31"/>
        <v>105</v>
      </c>
      <c r="AH67">
        <f t="shared" si="32"/>
        <v>0</v>
      </c>
      <c r="AI67">
        <f t="shared" si="33"/>
        <v>0</v>
      </c>
    </row>
    <row r="68" spans="2:35" x14ac:dyDescent="0.25">
      <c r="B68">
        <v>30</v>
      </c>
      <c r="C68" t="b">
        <f t="shared" si="6"/>
        <v>0</v>
      </c>
      <c r="D68" t="b">
        <f t="shared" si="7"/>
        <v>1</v>
      </c>
      <c r="E68" t="b">
        <f t="shared" si="8"/>
        <v>1</v>
      </c>
      <c r="F68" t="b">
        <f t="shared" si="9"/>
        <v>1</v>
      </c>
      <c r="G68" t="b">
        <f t="shared" si="10"/>
        <v>1</v>
      </c>
      <c r="H68" t="b">
        <f t="shared" si="11"/>
        <v>0</v>
      </c>
      <c r="J68">
        <f t="shared" si="12"/>
        <v>0</v>
      </c>
      <c r="K68">
        <f t="shared" si="13"/>
        <v>0</v>
      </c>
      <c r="L68">
        <f t="shared" si="14"/>
        <v>0</v>
      </c>
      <c r="M68">
        <f t="shared" si="15"/>
        <v>0</v>
      </c>
      <c r="N68">
        <f t="shared" si="16"/>
        <v>0</v>
      </c>
      <c r="O68">
        <f t="shared" si="17"/>
        <v>0</v>
      </c>
      <c r="P68">
        <f t="shared" si="18"/>
        <v>0</v>
      </c>
      <c r="Q68">
        <f t="shared" si="19"/>
        <v>0</v>
      </c>
      <c r="R68">
        <f t="shared" si="20"/>
        <v>0</v>
      </c>
      <c r="T68">
        <f t="shared" si="21"/>
        <v>0</v>
      </c>
      <c r="U68">
        <f t="shared" si="22"/>
        <v>0</v>
      </c>
      <c r="V68">
        <f t="shared" si="23"/>
        <v>1</v>
      </c>
      <c r="W68">
        <f t="shared" si="24"/>
        <v>0</v>
      </c>
      <c r="X68">
        <f t="shared" si="25"/>
        <v>1</v>
      </c>
      <c r="Y68">
        <f t="shared" si="26"/>
        <v>0</v>
      </c>
      <c r="AA68">
        <f t="shared" si="27"/>
        <v>105</v>
      </c>
      <c r="AB68">
        <f t="shared" si="28"/>
        <v>0</v>
      </c>
      <c r="AC68">
        <f t="shared" si="29"/>
        <v>105</v>
      </c>
      <c r="AE68" t="b">
        <f t="shared" si="30"/>
        <v>1</v>
      </c>
      <c r="AF68">
        <f t="shared" si="31"/>
        <v>105</v>
      </c>
      <c r="AH68">
        <f t="shared" si="32"/>
        <v>0</v>
      </c>
      <c r="AI68">
        <f t="shared" si="33"/>
        <v>0</v>
      </c>
    </row>
    <row r="69" spans="2:35" x14ac:dyDescent="0.25">
      <c r="B69">
        <v>31</v>
      </c>
      <c r="C69" t="b">
        <f t="shared" si="6"/>
        <v>1</v>
      </c>
      <c r="D69" t="b">
        <f t="shared" si="7"/>
        <v>1</v>
      </c>
      <c r="E69" t="b">
        <f t="shared" si="8"/>
        <v>1</v>
      </c>
      <c r="F69" t="b">
        <f t="shared" si="9"/>
        <v>1</v>
      </c>
      <c r="G69" t="b">
        <f t="shared" si="10"/>
        <v>1</v>
      </c>
      <c r="H69" t="b">
        <f t="shared" si="11"/>
        <v>0</v>
      </c>
      <c r="J69">
        <f t="shared" si="12"/>
        <v>0</v>
      </c>
      <c r="K69">
        <f t="shared" si="13"/>
        <v>0</v>
      </c>
      <c r="L69">
        <f t="shared" si="14"/>
        <v>0</v>
      </c>
      <c r="M69">
        <f t="shared" si="15"/>
        <v>0</v>
      </c>
      <c r="N69">
        <f t="shared" si="16"/>
        <v>0</v>
      </c>
      <c r="O69">
        <f t="shared" si="17"/>
        <v>0</v>
      </c>
      <c r="P69">
        <f t="shared" si="18"/>
        <v>0</v>
      </c>
      <c r="Q69">
        <f t="shared" si="19"/>
        <v>0</v>
      </c>
      <c r="R69">
        <f t="shared" si="20"/>
        <v>0</v>
      </c>
      <c r="T69">
        <f t="shared" si="21"/>
        <v>0</v>
      </c>
      <c r="U69">
        <f t="shared" si="22"/>
        <v>0</v>
      </c>
      <c r="V69">
        <f t="shared" si="23"/>
        <v>1</v>
      </c>
      <c r="W69">
        <f t="shared" si="24"/>
        <v>0</v>
      </c>
      <c r="X69">
        <f t="shared" si="25"/>
        <v>1</v>
      </c>
      <c r="Y69">
        <f t="shared" si="26"/>
        <v>0</v>
      </c>
      <c r="AA69">
        <f t="shared" si="27"/>
        <v>105</v>
      </c>
      <c r="AB69">
        <f t="shared" si="28"/>
        <v>0</v>
      </c>
      <c r="AC69">
        <f t="shared" si="29"/>
        <v>105</v>
      </c>
      <c r="AE69" t="b">
        <f t="shared" si="30"/>
        <v>1</v>
      </c>
      <c r="AF69">
        <f t="shared" si="31"/>
        <v>105</v>
      </c>
      <c r="AH69">
        <f t="shared" si="32"/>
        <v>0</v>
      </c>
      <c r="AI69">
        <f t="shared" si="33"/>
        <v>0</v>
      </c>
    </row>
    <row r="70" spans="2:35" x14ac:dyDescent="0.25">
      <c r="B70">
        <v>32</v>
      </c>
      <c r="C70" t="b">
        <f t="shared" si="6"/>
        <v>0</v>
      </c>
      <c r="D70" t="b">
        <f t="shared" si="7"/>
        <v>0</v>
      </c>
      <c r="E70" t="b">
        <f t="shared" si="8"/>
        <v>0</v>
      </c>
      <c r="F70" t="b">
        <f t="shared" si="9"/>
        <v>0</v>
      </c>
      <c r="G70" t="b">
        <f t="shared" si="10"/>
        <v>0</v>
      </c>
      <c r="H70" t="b">
        <f t="shared" si="11"/>
        <v>1</v>
      </c>
      <c r="J70">
        <f t="shared" si="12"/>
        <v>0</v>
      </c>
      <c r="K70">
        <f t="shared" si="13"/>
        <v>0</v>
      </c>
      <c r="L70">
        <f t="shared" si="14"/>
        <v>0</v>
      </c>
      <c r="M70">
        <f t="shared" si="15"/>
        <v>0</v>
      </c>
      <c r="N70">
        <f t="shared" si="16"/>
        <v>0</v>
      </c>
      <c r="O70">
        <f t="shared" si="17"/>
        <v>0</v>
      </c>
      <c r="P70">
        <f t="shared" si="18"/>
        <v>0</v>
      </c>
      <c r="Q70">
        <f t="shared" si="19"/>
        <v>0</v>
      </c>
      <c r="R70">
        <f t="shared" si="20"/>
        <v>0</v>
      </c>
      <c r="T70">
        <f t="shared" si="21"/>
        <v>0</v>
      </c>
      <c r="U70">
        <f t="shared" si="22"/>
        <v>0</v>
      </c>
      <c r="V70">
        <f t="shared" si="23"/>
        <v>1</v>
      </c>
      <c r="W70">
        <f t="shared" si="24"/>
        <v>0</v>
      </c>
      <c r="X70">
        <f t="shared" si="25"/>
        <v>1</v>
      </c>
      <c r="Y70">
        <f t="shared" si="26"/>
        <v>0</v>
      </c>
      <c r="AA70">
        <f t="shared" si="27"/>
        <v>105</v>
      </c>
      <c r="AB70">
        <f t="shared" si="28"/>
        <v>0</v>
      </c>
      <c r="AC70">
        <f t="shared" si="29"/>
        <v>105</v>
      </c>
      <c r="AE70" t="b">
        <f t="shared" si="30"/>
        <v>1</v>
      </c>
      <c r="AF70">
        <f t="shared" si="31"/>
        <v>105</v>
      </c>
      <c r="AH70">
        <f t="shared" si="32"/>
        <v>0</v>
      </c>
      <c r="AI70">
        <f t="shared" si="33"/>
        <v>0</v>
      </c>
    </row>
    <row r="71" spans="2:35" x14ac:dyDescent="0.25">
      <c r="B71">
        <v>33</v>
      </c>
      <c r="C71" t="b">
        <f t="shared" si="6"/>
        <v>1</v>
      </c>
      <c r="D71" t="b">
        <f t="shared" si="7"/>
        <v>0</v>
      </c>
      <c r="E71" t="b">
        <f t="shared" si="8"/>
        <v>0</v>
      </c>
      <c r="F71" t="b">
        <f t="shared" si="9"/>
        <v>0</v>
      </c>
      <c r="G71" t="b">
        <f t="shared" si="10"/>
        <v>0</v>
      </c>
      <c r="H71" t="b">
        <f t="shared" si="11"/>
        <v>1</v>
      </c>
      <c r="J71">
        <f t="shared" si="12"/>
        <v>0</v>
      </c>
      <c r="K71">
        <f t="shared" si="13"/>
        <v>0</v>
      </c>
      <c r="L71">
        <f t="shared" si="14"/>
        <v>0</v>
      </c>
      <c r="M71">
        <f t="shared" si="15"/>
        <v>0</v>
      </c>
      <c r="N71">
        <f t="shared" si="16"/>
        <v>0</v>
      </c>
      <c r="O71">
        <f t="shared" si="17"/>
        <v>0</v>
      </c>
      <c r="P71">
        <f t="shared" si="18"/>
        <v>0</v>
      </c>
      <c r="Q71">
        <f t="shared" si="19"/>
        <v>0</v>
      </c>
      <c r="R71">
        <f t="shared" si="20"/>
        <v>0</v>
      </c>
      <c r="T71">
        <f t="shared" si="21"/>
        <v>0</v>
      </c>
      <c r="U71">
        <f t="shared" si="22"/>
        <v>0</v>
      </c>
      <c r="V71">
        <f t="shared" si="23"/>
        <v>1</v>
      </c>
      <c r="W71">
        <f t="shared" si="24"/>
        <v>0</v>
      </c>
      <c r="X71">
        <f t="shared" si="25"/>
        <v>1</v>
      </c>
      <c r="Y71">
        <f t="shared" si="26"/>
        <v>0</v>
      </c>
      <c r="AA71">
        <f t="shared" si="27"/>
        <v>105</v>
      </c>
      <c r="AB71">
        <f t="shared" si="28"/>
        <v>0</v>
      </c>
      <c r="AC71">
        <f t="shared" si="29"/>
        <v>105</v>
      </c>
      <c r="AE71" t="b">
        <f t="shared" si="30"/>
        <v>1</v>
      </c>
      <c r="AF71">
        <f t="shared" si="31"/>
        <v>105</v>
      </c>
      <c r="AH71">
        <f t="shared" si="32"/>
        <v>0</v>
      </c>
      <c r="AI71">
        <f t="shared" si="33"/>
        <v>0</v>
      </c>
    </row>
    <row r="72" spans="2:35" x14ac:dyDescent="0.25">
      <c r="B72">
        <v>34</v>
      </c>
      <c r="C72" t="b">
        <f t="shared" si="6"/>
        <v>0</v>
      </c>
      <c r="D72" t="b">
        <f t="shared" si="7"/>
        <v>1</v>
      </c>
      <c r="E72" t="b">
        <f t="shared" si="8"/>
        <v>0</v>
      </c>
      <c r="F72" t="b">
        <f t="shared" si="9"/>
        <v>0</v>
      </c>
      <c r="G72" t="b">
        <f t="shared" si="10"/>
        <v>0</v>
      </c>
      <c r="H72" t="b">
        <f t="shared" si="11"/>
        <v>1</v>
      </c>
      <c r="J72">
        <f t="shared" si="12"/>
        <v>0</v>
      </c>
      <c r="K72">
        <f t="shared" si="13"/>
        <v>0</v>
      </c>
      <c r="L72">
        <f t="shared" si="14"/>
        <v>0</v>
      </c>
      <c r="M72">
        <f t="shared" si="15"/>
        <v>0</v>
      </c>
      <c r="N72">
        <f t="shared" si="16"/>
        <v>0</v>
      </c>
      <c r="O72">
        <f t="shared" si="17"/>
        <v>0</v>
      </c>
      <c r="P72">
        <f t="shared" si="18"/>
        <v>0</v>
      </c>
      <c r="Q72">
        <f t="shared" si="19"/>
        <v>0</v>
      </c>
      <c r="R72">
        <f t="shared" si="20"/>
        <v>0</v>
      </c>
      <c r="T72">
        <f t="shared" si="21"/>
        <v>0</v>
      </c>
      <c r="U72">
        <f t="shared" si="22"/>
        <v>0</v>
      </c>
      <c r="V72">
        <f t="shared" si="23"/>
        <v>1</v>
      </c>
      <c r="W72">
        <f t="shared" si="24"/>
        <v>0</v>
      </c>
      <c r="X72">
        <f t="shared" si="25"/>
        <v>1</v>
      </c>
      <c r="Y72">
        <f t="shared" si="26"/>
        <v>0</v>
      </c>
      <c r="AA72">
        <f t="shared" si="27"/>
        <v>105</v>
      </c>
      <c r="AB72">
        <f t="shared" si="28"/>
        <v>0</v>
      </c>
      <c r="AC72">
        <f t="shared" si="29"/>
        <v>105</v>
      </c>
      <c r="AE72" t="b">
        <f t="shared" si="30"/>
        <v>1</v>
      </c>
      <c r="AF72">
        <f t="shared" si="31"/>
        <v>105</v>
      </c>
      <c r="AH72">
        <f t="shared" si="32"/>
        <v>0</v>
      </c>
      <c r="AI72">
        <f t="shared" si="33"/>
        <v>0</v>
      </c>
    </row>
    <row r="73" spans="2:35" x14ac:dyDescent="0.25">
      <c r="B73">
        <v>35</v>
      </c>
      <c r="C73" t="b">
        <f t="shared" si="6"/>
        <v>1</v>
      </c>
      <c r="D73" t="b">
        <f t="shared" si="7"/>
        <v>1</v>
      </c>
      <c r="E73" t="b">
        <f t="shared" si="8"/>
        <v>0</v>
      </c>
      <c r="F73" t="b">
        <f t="shared" si="9"/>
        <v>0</v>
      </c>
      <c r="G73" t="b">
        <f t="shared" si="10"/>
        <v>0</v>
      </c>
      <c r="H73" t="b">
        <f t="shared" si="11"/>
        <v>1</v>
      </c>
      <c r="J73">
        <f t="shared" si="12"/>
        <v>0</v>
      </c>
      <c r="K73">
        <f t="shared" si="13"/>
        <v>0</v>
      </c>
      <c r="L73">
        <f t="shared" si="14"/>
        <v>0</v>
      </c>
      <c r="M73">
        <f t="shared" si="15"/>
        <v>0</v>
      </c>
      <c r="N73">
        <f t="shared" si="16"/>
        <v>0</v>
      </c>
      <c r="O73">
        <f t="shared" si="17"/>
        <v>0</v>
      </c>
      <c r="P73">
        <f t="shared" si="18"/>
        <v>0</v>
      </c>
      <c r="Q73">
        <f t="shared" si="19"/>
        <v>0</v>
      </c>
      <c r="R73">
        <f t="shared" si="20"/>
        <v>0</v>
      </c>
      <c r="T73">
        <f t="shared" si="21"/>
        <v>0</v>
      </c>
      <c r="U73">
        <f t="shared" si="22"/>
        <v>0</v>
      </c>
      <c r="V73">
        <f t="shared" si="23"/>
        <v>1</v>
      </c>
      <c r="W73">
        <f t="shared" si="24"/>
        <v>0</v>
      </c>
      <c r="X73">
        <f t="shared" si="25"/>
        <v>1</v>
      </c>
      <c r="Y73">
        <f t="shared" si="26"/>
        <v>0</v>
      </c>
      <c r="AA73">
        <f t="shared" si="27"/>
        <v>105</v>
      </c>
      <c r="AB73">
        <f t="shared" si="28"/>
        <v>0</v>
      </c>
      <c r="AC73">
        <f t="shared" si="29"/>
        <v>105</v>
      </c>
      <c r="AE73" t="b">
        <f t="shared" si="30"/>
        <v>1</v>
      </c>
      <c r="AF73">
        <f t="shared" si="31"/>
        <v>105</v>
      </c>
      <c r="AH73">
        <f t="shared" si="32"/>
        <v>0</v>
      </c>
      <c r="AI73">
        <f t="shared" si="33"/>
        <v>0</v>
      </c>
    </row>
    <row r="74" spans="2:35" x14ac:dyDescent="0.25">
      <c r="B74">
        <v>36</v>
      </c>
      <c r="C74" t="b">
        <f t="shared" si="6"/>
        <v>0</v>
      </c>
      <c r="D74" t="b">
        <f t="shared" si="7"/>
        <v>0</v>
      </c>
      <c r="E74" t="b">
        <f t="shared" si="8"/>
        <v>1</v>
      </c>
      <c r="F74" t="b">
        <f t="shared" si="9"/>
        <v>0</v>
      </c>
      <c r="G74" t="b">
        <f t="shared" si="10"/>
        <v>0</v>
      </c>
      <c r="H74" t="b">
        <f t="shared" si="11"/>
        <v>1</v>
      </c>
      <c r="J74">
        <f t="shared" si="12"/>
        <v>0</v>
      </c>
      <c r="K74">
        <f t="shared" si="13"/>
        <v>0</v>
      </c>
      <c r="L74">
        <f t="shared" si="14"/>
        <v>0</v>
      </c>
      <c r="M74">
        <f t="shared" si="15"/>
        <v>0</v>
      </c>
      <c r="N74">
        <f t="shared" si="16"/>
        <v>0</v>
      </c>
      <c r="O74">
        <f t="shared" si="17"/>
        <v>0</v>
      </c>
      <c r="P74">
        <f t="shared" si="18"/>
        <v>0</v>
      </c>
      <c r="Q74">
        <f t="shared" si="19"/>
        <v>0</v>
      </c>
      <c r="R74">
        <f t="shared" si="20"/>
        <v>0</v>
      </c>
      <c r="T74">
        <f t="shared" si="21"/>
        <v>0</v>
      </c>
      <c r="U74">
        <f t="shared" si="22"/>
        <v>0</v>
      </c>
      <c r="V74">
        <f t="shared" si="23"/>
        <v>1</v>
      </c>
      <c r="W74">
        <f t="shared" si="24"/>
        <v>0</v>
      </c>
      <c r="X74">
        <f t="shared" si="25"/>
        <v>1</v>
      </c>
      <c r="Y74">
        <f t="shared" si="26"/>
        <v>0</v>
      </c>
      <c r="AA74">
        <f t="shared" si="27"/>
        <v>105</v>
      </c>
      <c r="AB74">
        <f t="shared" si="28"/>
        <v>0</v>
      </c>
      <c r="AC74">
        <f t="shared" si="29"/>
        <v>105</v>
      </c>
      <c r="AE74" t="b">
        <f t="shared" si="30"/>
        <v>1</v>
      </c>
      <c r="AF74">
        <f t="shared" si="31"/>
        <v>105</v>
      </c>
      <c r="AH74">
        <f t="shared" si="32"/>
        <v>0</v>
      </c>
      <c r="AI74">
        <f t="shared" si="33"/>
        <v>0</v>
      </c>
    </row>
    <row r="75" spans="2:35" x14ac:dyDescent="0.25">
      <c r="B75">
        <v>37</v>
      </c>
      <c r="C75" t="b">
        <f t="shared" si="6"/>
        <v>1</v>
      </c>
      <c r="D75" t="b">
        <f t="shared" si="7"/>
        <v>0</v>
      </c>
      <c r="E75" t="b">
        <f t="shared" si="8"/>
        <v>1</v>
      </c>
      <c r="F75" t="b">
        <f t="shared" si="9"/>
        <v>0</v>
      </c>
      <c r="G75" t="b">
        <f t="shared" si="10"/>
        <v>0</v>
      </c>
      <c r="H75" t="b">
        <f t="shared" si="11"/>
        <v>1</v>
      </c>
      <c r="J75">
        <f t="shared" si="12"/>
        <v>0</v>
      </c>
      <c r="K75">
        <f t="shared" si="13"/>
        <v>0</v>
      </c>
      <c r="L75">
        <f t="shared" si="14"/>
        <v>0</v>
      </c>
      <c r="M75">
        <f t="shared" si="15"/>
        <v>0</v>
      </c>
      <c r="N75">
        <f t="shared" si="16"/>
        <v>0</v>
      </c>
      <c r="O75">
        <f t="shared" si="17"/>
        <v>0</v>
      </c>
      <c r="P75">
        <f t="shared" si="18"/>
        <v>0</v>
      </c>
      <c r="Q75">
        <f t="shared" si="19"/>
        <v>0</v>
      </c>
      <c r="R75">
        <f t="shared" si="20"/>
        <v>0</v>
      </c>
      <c r="T75">
        <f t="shared" si="21"/>
        <v>0</v>
      </c>
      <c r="U75">
        <f t="shared" si="22"/>
        <v>0</v>
      </c>
      <c r="V75">
        <f t="shared" si="23"/>
        <v>1</v>
      </c>
      <c r="W75">
        <f t="shared" si="24"/>
        <v>0</v>
      </c>
      <c r="X75">
        <f t="shared" si="25"/>
        <v>1</v>
      </c>
      <c r="Y75">
        <f t="shared" si="26"/>
        <v>0</v>
      </c>
      <c r="AA75">
        <f t="shared" si="27"/>
        <v>105</v>
      </c>
      <c r="AB75">
        <f t="shared" si="28"/>
        <v>0</v>
      </c>
      <c r="AC75">
        <f t="shared" si="29"/>
        <v>105</v>
      </c>
      <c r="AE75" t="b">
        <f t="shared" si="30"/>
        <v>1</v>
      </c>
      <c r="AF75">
        <f t="shared" si="31"/>
        <v>105</v>
      </c>
      <c r="AH75">
        <f t="shared" si="32"/>
        <v>0</v>
      </c>
      <c r="AI75">
        <f t="shared" si="33"/>
        <v>0</v>
      </c>
    </row>
    <row r="76" spans="2:35" x14ac:dyDescent="0.25">
      <c r="B76">
        <v>38</v>
      </c>
      <c r="C76" t="b">
        <f t="shared" si="6"/>
        <v>0</v>
      </c>
      <c r="D76" t="b">
        <f t="shared" si="7"/>
        <v>1</v>
      </c>
      <c r="E76" t="b">
        <f t="shared" si="8"/>
        <v>1</v>
      </c>
      <c r="F76" t="b">
        <f t="shared" si="9"/>
        <v>0</v>
      </c>
      <c r="G76" t="b">
        <f t="shared" si="10"/>
        <v>0</v>
      </c>
      <c r="H76" t="b">
        <f t="shared" si="11"/>
        <v>1</v>
      </c>
      <c r="J76">
        <f t="shared" si="12"/>
        <v>0</v>
      </c>
      <c r="K76">
        <f t="shared" si="13"/>
        <v>0</v>
      </c>
      <c r="L76">
        <f t="shared" si="14"/>
        <v>0</v>
      </c>
      <c r="M76">
        <f t="shared" si="15"/>
        <v>0</v>
      </c>
      <c r="N76">
        <f t="shared" si="16"/>
        <v>0</v>
      </c>
      <c r="O76">
        <f t="shared" si="17"/>
        <v>0</v>
      </c>
      <c r="P76">
        <f t="shared" si="18"/>
        <v>0</v>
      </c>
      <c r="Q76">
        <f t="shared" si="19"/>
        <v>0</v>
      </c>
      <c r="R76">
        <f t="shared" si="20"/>
        <v>0</v>
      </c>
      <c r="T76">
        <f t="shared" si="21"/>
        <v>0</v>
      </c>
      <c r="U76">
        <f t="shared" si="22"/>
        <v>0</v>
      </c>
      <c r="V76">
        <f t="shared" si="23"/>
        <v>1</v>
      </c>
      <c r="W76">
        <f t="shared" si="24"/>
        <v>0</v>
      </c>
      <c r="X76">
        <f t="shared" si="25"/>
        <v>1</v>
      </c>
      <c r="Y76">
        <f t="shared" si="26"/>
        <v>0</v>
      </c>
      <c r="AA76">
        <f t="shared" si="27"/>
        <v>105</v>
      </c>
      <c r="AB76">
        <f t="shared" si="28"/>
        <v>0</v>
      </c>
      <c r="AC76">
        <f t="shared" si="29"/>
        <v>105</v>
      </c>
      <c r="AE76" t="b">
        <f t="shared" si="30"/>
        <v>1</v>
      </c>
      <c r="AF76">
        <f t="shared" si="31"/>
        <v>105</v>
      </c>
      <c r="AH76">
        <f t="shared" si="32"/>
        <v>0</v>
      </c>
      <c r="AI76">
        <f t="shared" si="33"/>
        <v>0</v>
      </c>
    </row>
    <row r="77" spans="2:35" x14ac:dyDescent="0.25">
      <c r="B77">
        <v>39</v>
      </c>
      <c r="C77" t="b">
        <f t="shared" si="6"/>
        <v>1</v>
      </c>
      <c r="D77" t="b">
        <f t="shared" si="7"/>
        <v>1</v>
      </c>
      <c r="E77" t="b">
        <f t="shared" si="8"/>
        <v>1</v>
      </c>
      <c r="F77" t="b">
        <f t="shared" si="9"/>
        <v>0</v>
      </c>
      <c r="G77" t="b">
        <f t="shared" si="10"/>
        <v>0</v>
      </c>
      <c r="H77" t="b">
        <f t="shared" si="11"/>
        <v>1</v>
      </c>
      <c r="J77">
        <f t="shared" si="12"/>
        <v>0</v>
      </c>
      <c r="K77">
        <f t="shared" si="13"/>
        <v>0</v>
      </c>
      <c r="L77">
        <f t="shared" si="14"/>
        <v>0</v>
      </c>
      <c r="M77">
        <f t="shared" si="15"/>
        <v>0</v>
      </c>
      <c r="N77">
        <f t="shared" si="16"/>
        <v>0</v>
      </c>
      <c r="O77">
        <f t="shared" si="17"/>
        <v>0</v>
      </c>
      <c r="P77">
        <f t="shared" si="18"/>
        <v>0</v>
      </c>
      <c r="Q77">
        <f t="shared" si="19"/>
        <v>0</v>
      </c>
      <c r="R77">
        <f t="shared" si="20"/>
        <v>0</v>
      </c>
      <c r="T77">
        <f t="shared" si="21"/>
        <v>0</v>
      </c>
      <c r="U77">
        <f t="shared" si="22"/>
        <v>0</v>
      </c>
      <c r="V77">
        <f t="shared" si="23"/>
        <v>1</v>
      </c>
      <c r="W77">
        <f t="shared" si="24"/>
        <v>0</v>
      </c>
      <c r="X77">
        <f t="shared" si="25"/>
        <v>1</v>
      </c>
      <c r="Y77">
        <f t="shared" si="26"/>
        <v>0</v>
      </c>
      <c r="AA77">
        <f t="shared" si="27"/>
        <v>105</v>
      </c>
      <c r="AB77">
        <f t="shared" si="28"/>
        <v>0</v>
      </c>
      <c r="AC77">
        <f t="shared" si="29"/>
        <v>105</v>
      </c>
      <c r="AE77" t="b">
        <f t="shared" si="30"/>
        <v>1</v>
      </c>
      <c r="AF77">
        <f t="shared" si="31"/>
        <v>105</v>
      </c>
      <c r="AH77">
        <f t="shared" si="32"/>
        <v>0</v>
      </c>
      <c r="AI77">
        <f t="shared" si="33"/>
        <v>0</v>
      </c>
    </row>
    <row r="78" spans="2:35" x14ac:dyDescent="0.25">
      <c r="B78">
        <v>40</v>
      </c>
      <c r="C78" t="b">
        <f t="shared" si="6"/>
        <v>0</v>
      </c>
      <c r="D78" t="b">
        <f t="shared" si="7"/>
        <v>0</v>
      </c>
      <c r="E78" t="b">
        <f t="shared" si="8"/>
        <v>0</v>
      </c>
      <c r="F78" t="b">
        <f t="shared" si="9"/>
        <v>1</v>
      </c>
      <c r="G78" t="b">
        <f t="shared" si="10"/>
        <v>0</v>
      </c>
      <c r="H78" t="b">
        <f t="shared" si="11"/>
        <v>1</v>
      </c>
      <c r="J78">
        <f t="shared" si="12"/>
        <v>0</v>
      </c>
      <c r="K78">
        <f t="shared" si="13"/>
        <v>0</v>
      </c>
      <c r="L78">
        <f t="shared" si="14"/>
        <v>0</v>
      </c>
      <c r="M78">
        <f t="shared" si="15"/>
        <v>0</v>
      </c>
      <c r="N78">
        <f t="shared" si="16"/>
        <v>0</v>
      </c>
      <c r="O78">
        <f t="shared" si="17"/>
        <v>0</v>
      </c>
      <c r="P78">
        <f t="shared" si="18"/>
        <v>0</v>
      </c>
      <c r="Q78">
        <f t="shared" si="19"/>
        <v>0</v>
      </c>
      <c r="R78">
        <f t="shared" si="20"/>
        <v>0</v>
      </c>
      <c r="T78">
        <f t="shared" si="21"/>
        <v>0</v>
      </c>
      <c r="U78">
        <f t="shared" si="22"/>
        <v>0</v>
      </c>
      <c r="V78">
        <f t="shared" si="23"/>
        <v>1</v>
      </c>
      <c r="W78">
        <f t="shared" si="24"/>
        <v>0</v>
      </c>
      <c r="X78">
        <f t="shared" si="25"/>
        <v>1</v>
      </c>
      <c r="Y78">
        <f t="shared" si="26"/>
        <v>0</v>
      </c>
      <c r="AA78">
        <f t="shared" si="27"/>
        <v>105</v>
      </c>
      <c r="AB78">
        <f t="shared" si="28"/>
        <v>0</v>
      </c>
      <c r="AC78">
        <f t="shared" si="29"/>
        <v>105</v>
      </c>
      <c r="AE78" t="b">
        <f t="shared" si="30"/>
        <v>1</v>
      </c>
      <c r="AF78">
        <f t="shared" si="31"/>
        <v>105</v>
      </c>
      <c r="AH78">
        <f t="shared" si="32"/>
        <v>0</v>
      </c>
      <c r="AI78">
        <f t="shared" si="33"/>
        <v>0</v>
      </c>
    </row>
    <row r="79" spans="2:35" x14ac:dyDescent="0.25">
      <c r="B79">
        <v>41</v>
      </c>
      <c r="C79" t="b">
        <f t="shared" si="6"/>
        <v>1</v>
      </c>
      <c r="D79" t="b">
        <f t="shared" si="7"/>
        <v>0</v>
      </c>
      <c r="E79" t="b">
        <f t="shared" si="8"/>
        <v>0</v>
      </c>
      <c r="F79" t="b">
        <f t="shared" si="9"/>
        <v>1</v>
      </c>
      <c r="G79" t="b">
        <f t="shared" si="10"/>
        <v>0</v>
      </c>
      <c r="H79" t="b">
        <f t="shared" si="11"/>
        <v>1</v>
      </c>
      <c r="J79">
        <f t="shared" si="12"/>
        <v>0</v>
      </c>
      <c r="K79">
        <f t="shared" si="13"/>
        <v>0</v>
      </c>
      <c r="L79">
        <f t="shared" si="14"/>
        <v>0</v>
      </c>
      <c r="M79">
        <f t="shared" si="15"/>
        <v>0</v>
      </c>
      <c r="N79">
        <f t="shared" si="16"/>
        <v>0</v>
      </c>
      <c r="O79">
        <f t="shared" si="17"/>
        <v>0</v>
      </c>
      <c r="P79">
        <f t="shared" si="18"/>
        <v>0</v>
      </c>
      <c r="Q79">
        <f t="shared" si="19"/>
        <v>0</v>
      </c>
      <c r="R79">
        <f t="shared" si="20"/>
        <v>0</v>
      </c>
      <c r="T79">
        <f t="shared" si="21"/>
        <v>0</v>
      </c>
      <c r="U79">
        <f t="shared" si="22"/>
        <v>0</v>
      </c>
      <c r="V79">
        <f t="shared" si="23"/>
        <v>1</v>
      </c>
      <c r="W79">
        <f t="shared" si="24"/>
        <v>0</v>
      </c>
      <c r="X79">
        <f t="shared" si="25"/>
        <v>1</v>
      </c>
      <c r="Y79">
        <f t="shared" si="26"/>
        <v>0</v>
      </c>
      <c r="AA79">
        <f t="shared" si="27"/>
        <v>105</v>
      </c>
      <c r="AB79">
        <f t="shared" si="28"/>
        <v>0</v>
      </c>
      <c r="AC79">
        <f t="shared" si="29"/>
        <v>105</v>
      </c>
      <c r="AE79" t="b">
        <f t="shared" si="30"/>
        <v>1</v>
      </c>
      <c r="AF79">
        <f t="shared" si="31"/>
        <v>105</v>
      </c>
      <c r="AH79">
        <f t="shared" si="32"/>
        <v>0</v>
      </c>
      <c r="AI79">
        <f t="shared" si="33"/>
        <v>0</v>
      </c>
    </row>
    <row r="80" spans="2:35" x14ac:dyDescent="0.25">
      <c r="B80">
        <v>42</v>
      </c>
      <c r="C80" t="b">
        <f t="shared" si="6"/>
        <v>0</v>
      </c>
      <c r="D80" t="b">
        <f t="shared" si="7"/>
        <v>1</v>
      </c>
      <c r="E80" t="b">
        <f t="shared" si="8"/>
        <v>0</v>
      </c>
      <c r="F80" t="b">
        <f t="shared" si="9"/>
        <v>1</v>
      </c>
      <c r="G80" t="b">
        <f t="shared" si="10"/>
        <v>0</v>
      </c>
      <c r="H80" t="b">
        <f t="shared" si="11"/>
        <v>1</v>
      </c>
      <c r="J80">
        <f t="shared" si="12"/>
        <v>0</v>
      </c>
      <c r="K80">
        <f t="shared" si="13"/>
        <v>0</v>
      </c>
      <c r="L80">
        <f t="shared" si="14"/>
        <v>0</v>
      </c>
      <c r="M80">
        <f t="shared" si="15"/>
        <v>0</v>
      </c>
      <c r="N80">
        <f t="shared" si="16"/>
        <v>0</v>
      </c>
      <c r="O80">
        <f t="shared" si="17"/>
        <v>0</v>
      </c>
      <c r="P80">
        <f t="shared" si="18"/>
        <v>0</v>
      </c>
      <c r="Q80">
        <f t="shared" si="19"/>
        <v>0</v>
      </c>
      <c r="R80">
        <f t="shared" si="20"/>
        <v>0</v>
      </c>
      <c r="T80">
        <f t="shared" si="21"/>
        <v>0</v>
      </c>
      <c r="U80">
        <f t="shared" si="22"/>
        <v>0</v>
      </c>
      <c r="V80">
        <f t="shared" si="23"/>
        <v>1</v>
      </c>
      <c r="W80">
        <f t="shared" si="24"/>
        <v>0</v>
      </c>
      <c r="X80">
        <f t="shared" si="25"/>
        <v>1</v>
      </c>
      <c r="Y80">
        <f t="shared" si="26"/>
        <v>0</v>
      </c>
      <c r="AA80">
        <f t="shared" si="27"/>
        <v>105</v>
      </c>
      <c r="AB80">
        <f t="shared" si="28"/>
        <v>0</v>
      </c>
      <c r="AC80">
        <f t="shared" si="29"/>
        <v>105</v>
      </c>
      <c r="AE80" t="b">
        <f t="shared" si="30"/>
        <v>1</v>
      </c>
      <c r="AF80">
        <f t="shared" si="31"/>
        <v>105</v>
      </c>
      <c r="AH80">
        <f t="shared" si="32"/>
        <v>0</v>
      </c>
      <c r="AI80">
        <f t="shared" si="33"/>
        <v>0</v>
      </c>
    </row>
    <row r="81" spans="2:35" x14ac:dyDescent="0.25">
      <c r="B81">
        <v>43</v>
      </c>
      <c r="C81" t="b">
        <f t="shared" si="6"/>
        <v>1</v>
      </c>
      <c r="D81" t="b">
        <f t="shared" si="7"/>
        <v>1</v>
      </c>
      <c r="E81" t="b">
        <f t="shared" si="8"/>
        <v>0</v>
      </c>
      <c r="F81" t="b">
        <f t="shared" si="9"/>
        <v>1</v>
      </c>
      <c r="G81" t="b">
        <f t="shared" si="10"/>
        <v>0</v>
      </c>
      <c r="H81" t="b">
        <f t="shared" si="11"/>
        <v>1</v>
      </c>
      <c r="J81">
        <f t="shared" si="12"/>
        <v>0</v>
      </c>
      <c r="K81">
        <f t="shared" si="13"/>
        <v>0</v>
      </c>
      <c r="L81">
        <f t="shared" si="14"/>
        <v>0</v>
      </c>
      <c r="M81">
        <f t="shared" si="15"/>
        <v>0</v>
      </c>
      <c r="N81">
        <f t="shared" si="16"/>
        <v>0</v>
      </c>
      <c r="O81">
        <f t="shared" si="17"/>
        <v>0</v>
      </c>
      <c r="P81">
        <f t="shared" si="18"/>
        <v>0</v>
      </c>
      <c r="Q81">
        <f t="shared" si="19"/>
        <v>0</v>
      </c>
      <c r="R81">
        <f t="shared" si="20"/>
        <v>0</v>
      </c>
      <c r="T81">
        <f t="shared" si="21"/>
        <v>0</v>
      </c>
      <c r="U81">
        <f t="shared" si="22"/>
        <v>0</v>
      </c>
      <c r="V81">
        <f t="shared" si="23"/>
        <v>1</v>
      </c>
      <c r="W81">
        <f t="shared" si="24"/>
        <v>0</v>
      </c>
      <c r="X81">
        <f t="shared" si="25"/>
        <v>1</v>
      </c>
      <c r="Y81">
        <f t="shared" si="26"/>
        <v>0</v>
      </c>
      <c r="AA81">
        <f t="shared" si="27"/>
        <v>105</v>
      </c>
      <c r="AB81">
        <f t="shared" si="28"/>
        <v>0</v>
      </c>
      <c r="AC81">
        <f t="shared" si="29"/>
        <v>105</v>
      </c>
      <c r="AE81" t="b">
        <f t="shared" si="30"/>
        <v>1</v>
      </c>
      <c r="AF81">
        <f t="shared" si="31"/>
        <v>105</v>
      </c>
      <c r="AH81">
        <f t="shared" si="32"/>
        <v>0</v>
      </c>
      <c r="AI81">
        <f t="shared" si="33"/>
        <v>0</v>
      </c>
    </row>
    <row r="82" spans="2:35" x14ac:dyDescent="0.25">
      <c r="B82">
        <v>44</v>
      </c>
      <c r="C82" t="b">
        <f t="shared" si="6"/>
        <v>0</v>
      </c>
      <c r="D82" t="b">
        <f t="shared" si="7"/>
        <v>0</v>
      </c>
      <c r="E82" t="b">
        <f t="shared" si="8"/>
        <v>1</v>
      </c>
      <c r="F82" t="b">
        <f t="shared" si="9"/>
        <v>1</v>
      </c>
      <c r="G82" t="b">
        <f t="shared" si="10"/>
        <v>0</v>
      </c>
      <c r="H82" t="b">
        <f t="shared" si="11"/>
        <v>1</v>
      </c>
      <c r="J82">
        <f t="shared" si="12"/>
        <v>0</v>
      </c>
      <c r="K82">
        <f t="shared" si="13"/>
        <v>0</v>
      </c>
      <c r="L82">
        <f t="shared" si="14"/>
        <v>0</v>
      </c>
      <c r="M82">
        <f t="shared" si="15"/>
        <v>0</v>
      </c>
      <c r="N82">
        <f t="shared" si="16"/>
        <v>0</v>
      </c>
      <c r="O82">
        <f t="shared" si="17"/>
        <v>0</v>
      </c>
      <c r="P82">
        <f t="shared" si="18"/>
        <v>0</v>
      </c>
      <c r="Q82">
        <f t="shared" si="19"/>
        <v>0</v>
      </c>
      <c r="R82">
        <f t="shared" si="20"/>
        <v>0</v>
      </c>
      <c r="T82">
        <f t="shared" si="21"/>
        <v>0</v>
      </c>
      <c r="U82">
        <f t="shared" si="22"/>
        <v>0</v>
      </c>
      <c r="V82">
        <f t="shared" si="23"/>
        <v>1</v>
      </c>
      <c r="W82">
        <f t="shared" si="24"/>
        <v>0</v>
      </c>
      <c r="X82">
        <f t="shared" si="25"/>
        <v>1</v>
      </c>
      <c r="Y82">
        <f t="shared" si="26"/>
        <v>0</v>
      </c>
      <c r="AA82">
        <f t="shared" si="27"/>
        <v>105</v>
      </c>
      <c r="AB82">
        <f t="shared" si="28"/>
        <v>0</v>
      </c>
      <c r="AC82">
        <f t="shared" si="29"/>
        <v>105</v>
      </c>
      <c r="AE82" t="b">
        <f t="shared" si="30"/>
        <v>1</v>
      </c>
      <c r="AF82">
        <f t="shared" si="31"/>
        <v>105</v>
      </c>
      <c r="AH82">
        <f t="shared" si="32"/>
        <v>0</v>
      </c>
      <c r="AI82">
        <f t="shared" si="33"/>
        <v>0</v>
      </c>
    </row>
    <row r="83" spans="2:35" x14ac:dyDescent="0.25">
      <c r="B83">
        <v>45</v>
      </c>
      <c r="C83" t="b">
        <f t="shared" si="6"/>
        <v>1</v>
      </c>
      <c r="D83" t="b">
        <f t="shared" si="7"/>
        <v>0</v>
      </c>
      <c r="E83" t="b">
        <f t="shared" si="8"/>
        <v>1</v>
      </c>
      <c r="F83" t="b">
        <f t="shared" si="9"/>
        <v>1</v>
      </c>
      <c r="G83" t="b">
        <f t="shared" si="10"/>
        <v>0</v>
      </c>
      <c r="H83" t="b">
        <f t="shared" si="11"/>
        <v>1</v>
      </c>
      <c r="J83">
        <f t="shared" si="12"/>
        <v>0</v>
      </c>
      <c r="K83">
        <f t="shared" si="13"/>
        <v>0</v>
      </c>
      <c r="L83">
        <f t="shared" si="14"/>
        <v>0</v>
      </c>
      <c r="M83">
        <f t="shared" si="15"/>
        <v>0</v>
      </c>
      <c r="N83">
        <f t="shared" si="16"/>
        <v>0</v>
      </c>
      <c r="O83">
        <f t="shared" si="17"/>
        <v>0</v>
      </c>
      <c r="P83">
        <f t="shared" si="18"/>
        <v>0</v>
      </c>
      <c r="Q83">
        <f t="shared" si="19"/>
        <v>0</v>
      </c>
      <c r="R83">
        <f t="shared" si="20"/>
        <v>0</v>
      </c>
      <c r="T83">
        <f t="shared" si="21"/>
        <v>0</v>
      </c>
      <c r="U83">
        <f t="shared" si="22"/>
        <v>0</v>
      </c>
      <c r="V83">
        <f t="shared" si="23"/>
        <v>1</v>
      </c>
      <c r="W83">
        <f t="shared" si="24"/>
        <v>0</v>
      </c>
      <c r="X83">
        <f t="shared" si="25"/>
        <v>1</v>
      </c>
      <c r="Y83">
        <f t="shared" si="26"/>
        <v>0</v>
      </c>
      <c r="AA83">
        <f t="shared" si="27"/>
        <v>105</v>
      </c>
      <c r="AB83">
        <f t="shared" si="28"/>
        <v>0</v>
      </c>
      <c r="AC83">
        <f t="shared" si="29"/>
        <v>105</v>
      </c>
      <c r="AE83" t="b">
        <f t="shared" si="30"/>
        <v>1</v>
      </c>
      <c r="AF83">
        <f t="shared" si="31"/>
        <v>105</v>
      </c>
      <c r="AH83">
        <f t="shared" si="32"/>
        <v>0</v>
      </c>
      <c r="AI83">
        <f t="shared" si="33"/>
        <v>0</v>
      </c>
    </row>
    <row r="84" spans="2:35" x14ac:dyDescent="0.25">
      <c r="B84">
        <v>46</v>
      </c>
      <c r="C84" t="b">
        <f t="shared" si="6"/>
        <v>0</v>
      </c>
      <c r="D84" t="b">
        <f t="shared" si="7"/>
        <v>1</v>
      </c>
      <c r="E84" t="b">
        <f t="shared" si="8"/>
        <v>1</v>
      </c>
      <c r="F84" t="b">
        <f t="shared" si="9"/>
        <v>1</v>
      </c>
      <c r="G84" t="b">
        <f t="shared" si="10"/>
        <v>0</v>
      </c>
      <c r="H84" t="b">
        <f t="shared" si="11"/>
        <v>1</v>
      </c>
      <c r="J84">
        <f t="shared" si="12"/>
        <v>0</v>
      </c>
      <c r="K84">
        <f t="shared" si="13"/>
        <v>0</v>
      </c>
      <c r="L84">
        <f t="shared" si="14"/>
        <v>0</v>
      </c>
      <c r="M84">
        <f t="shared" si="15"/>
        <v>0</v>
      </c>
      <c r="N84">
        <f t="shared" si="16"/>
        <v>0</v>
      </c>
      <c r="O84">
        <f t="shared" si="17"/>
        <v>0</v>
      </c>
      <c r="P84">
        <f t="shared" si="18"/>
        <v>0</v>
      </c>
      <c r="Q84">
        <f t="shared" si="19"/>
        <v>0</v>
      </c>
      <c r="R84">
        <f t="shared" si="20"/>
        <v>0</v>
      </c>
      <c r="T84">
        <f t="shared" si="21"/>
        <v>0</v>
      </c>
      <c r="U84">
        <f t="shared" si="22"/>
        <v>0</v>
      </c>
      <c r="V84">
        <f t="shared" si="23"/>
        <v>1</v>
      </c>
      <c r="W84">
        <f t="shared" si="24"/>
        <v>0</v>
      </c>
      <c r="X84">
        <f t="shared" si="25"/>
        <v>1</v>
      </c>
      <c r="Y84">
        <f t="shared" si="26"/>
        <v>0</v>
      </c>
      <c r="AA84">
        <f t="shared" si="27"/>
        <v>105</v>
      </c>
      <c r="AB84">
        <f t="shared" si="28"/>
        <v>0</v>
      </c>
      <c r="AC84">
        <f t="shared" si="29"/>
        <v>105</v>
      </c>
      <c r="AE84" t="b">
        <f t="shared" si="30"/>
        <v>1</v>
      </c>
      <c r="AF84">
        <f t="shared" si="31"/>
        <v>105</v>
      </c>
      <c r="AH84">
        <f t="shared" si="32"/>
        <v>0</v>
      </c>
      <c r="AI84">
        <f t="shared" si="33"/>
        <v>0</v>
      </c>
    </row>
    <row r="85" spans="2:35" x14ac:dyDescent="0.25">
      <c r="B85">
        <v>47</v>
      </c>
      <c r="C85" t="b">
        <f t="shared" si="6"/>
        <v>1</v>
      </c>
      <c r="D85" t="b">
        <f t="shared" si="7"/>
        <v>1</v>
      </c>
      <c r="E85" t="b">
        <f t="shared" si="8"/>
        <v>1</v>
      </c>
      <c r="F85" t="b">
        <f t="shared" si="9"/>
        <v>1</v>
      </c>
      <c r="G85" t="b">
        <f t="shared" si="10"/>
        <v>0</v>
      </c>
      <c r="H85" t="b">
        <f t="shared" si="11"/>
        <v>1</v>
      </c>
      <c r="J85">
        <f t="shared" si="12"/>
        <v>0</v>
      </c>
      <c r="K85">
        <f t="shared" si="13"/>
        <v>0</v>
      </c>
      <c r="L85">
        <f t="shared" si="14"/>
        <v>0</v>
      </c>
      <c r="M85">
        <f t="shared" si="15"/>
        <v>0</v>
      </c>
      <c r="N85">
        <f t="shared" si="16"/>
        <v>0</v>
      </c>
      <c r="O85">
        <f t="shared" si="17"/>
        <v>0</v>
      </c>
      <c r="P85">
        <f t="shared" si="18"/>
        <v>0</v>
      </c>
      <c r="Q85">
        <f t="shared" si="19"/>
        <v>0</v>
      </c>
      <c r="R85">
        <f t="shared" si="20"/>
        <v>0</v>
      </c>
      <c r="T85">
        <f t="shared" si="21"/>
        <v>0</v>
      </c>
      <c r="U85">
        <f t="shared" si="22"/>
        <v>0</v>
      </c>
      <c r="V85">
        <f t="shared" si="23"/>
        <v>1</v>
      </c>
      <c r="W85">
        <f t="shared" si="24"/>
        <v>0</v>
      </c>
      <c r="X85">
        <f t="shared" si="25"/>
        <v>1</v>
      </c>
      <c r="Y85">
        <f t="shared" si="26"/>
        <v>0</v>
      </c>
      <c r="AA85">
        <f t="shared" si="27"/>
        <v>105</v>
      </c>
      <c r="AB85">
        <f t="shared" si="28"/>
        <v>0</v>
      </c>
      <c r="AC85">
        <f t="shared" si="29"/>
        <v>105</v>
      </c>
      <c r="AE85" t="b">
        <f t="shared" si="30"/>
        <v>1</v>
      </c>
      <c r="AF85">
        <f t="shared" si="31"/>
        <v>105</v>
      </c>
      <c r="AH85">
        <f t="shared" si="32"/>
        <v>0</v>
      </c>
      <c r="AI85">
        <f t="shared" si="33"/>
        <v>0</v>
      </c>
    </row>
    <row r="86" spans="2:35" x14ac:dyDescent="0.25">
      <c r="B86">
        <v>48</v>
      </c>
      <c r="C86" t="b">
        <f t="shared" si="6"/>
        <v>0</v>
      </c>
      <c r="D86" t="b">
        <f t="shared" si="7"/>
        <v>0</v>
      </c>
      <c r="E86" t="b">
        <f t="shared" si="8"/>
        <v>0</v>
      </c>
      <c r="F86" t="b">
        <f t="shared" si="9"/>
        <v>0</v>
      </c>
      <c r="G86" t="b">
        <f t="shared" si="10"/>
        <v>1</v>
      </c>
      <c r="H86" t="b">
        <f t="shared" si="11"/>
        <v>1</v>
      </c>
      <c r="J86">
        <f t="shared" si="12"/>
        <v>0</v>
      </c>
      <c r="K86">
        <f t="shared" si="13"/>
        <v>0</v>
      </c>
      <c r="L86">
        <f t="shared" si="14"/>
        <v>0</v>
      </c>
      <c r="M86">
        <f t="shared" si="15"/>
        <v>0</v>
      </c>
      <c r="N86">
        <f t="shared" si="16"/>
        <v>0</v>
      </c>
      <c r="O86">
        <f t="shared" si="17"/>
        <v>0</v>
      </c>
      <c r="P86">
        <f t="shared" si="18"/>
        <v>0</v>
      </c>
      <c r="Q86">
        <f t="shared" si="19"/>
        <v>0</v>
      </c>
      <c r="R86">
        <f t="shared" si="20"/>
        <v>0</v>
      </c>
      <c r="T86">
        <f t="shared" si="21"/>
        <v>0</v>
      </c>
      <c r="U86">
        <f t="shared" si="22"/>
        <v>0</v>
      </c>
      <c r="V86">
        <f t="shared" si="23"/>
        <v>1</v>
      </c>
      <c r="W86">
        <f t="shared" si="24"/>
        <v>0</v>
      </c>
      <c r="X86">
        <f t="shared" si="25"/>
        <v>1</v>
      </c>
      <c r="Y86">
        <f t="shared" si="26"/>
        <v>0</v>
      </c>
      <c r="AA86">
        <f t="shared" si="27"/>
        <v>105</v>
      </c>
      <c r="AB86">
        <f t="shared" si="28"/>
        <v>0</v>
      </c>
      <c r="AC86">
        <f t="shared" si="29"/>
        <v>105</v>
      </c>
      <c r="AE86" t="b">
        <f t="shared" si="30"/>
        <v>1</v>
      </c>
      <c r="AF86">
        <f t="shared" si="31"/>
        <v>105</v>
      </c>
      <c r="AH86">
        <f t="shared" si="32"/>
        <v>0</v>
      </c>
      <c r="AI86">
        <f t="shared" si="33"/>
        <v>0</v>
      </c>
    </row>
    <row r="87" spans="2:35" x14ac:dyDescent="0.25">
      <c r="B87">
        <v>49</v>
      </c>
      <c r="C87" t="b">
        <f t="shared" si="6"/>
        <v>1</v>
      </c>
      <c r="D87" t="b">
        <f t="shared" si="7"/>
        <v>0</v>
      </c>
      <c r="E87" t="b">
        <f t="shared" si="8"/>
        <v>0</v>
      </c>
      <c r="F87" t="b">
        <f t="shared" si="9"/>
        <v>0</v>
      </c>
      <c r="G87" t="b">
        <f t="shared" si="10"/>
        <v>1</v>
      </c>
      <c r="H87" t="b">
        <f t="shared" si="11"/>
        <v>1</v>
      </c>
      <c r="J87">
        <f t="shared" si="12"/>
        <v>0</v>
      </c>
      <c r="K87">
        <f t="shared" si="13"/>
        <v>0</v>
      </c>
      <c r="L87">
        <f t="shared" si="14"/>
        <v>0</v>
      </c>
      <c r="M87">
        <f t="shared" si="15"/>
        <v>0</v>
      </c>
      <c r="N87">
        <f t="shared" si="16"/>
        <v>0</v>
      </c>
      <c r="O87">
        <f t="shared" si="17"/>
        <v>0</v>
      </c>
      <c r="P87">
        <f t="shared" si="18"/>
        <v>0</v>
      </c>
      <c r="Q87">
        <f t="shared" si="19"/>
        <v>0</v>
      </c>
      <c r="R87">
        <f t="shared" si="20"/>
        <v>0</v>
      </c>
      <c r="T87">
        <f t="shared" si="21"/>
        <v>0</v>
      </c>
      <c r="U87">
        <f t="shared" si="22"/>
        <v>0</v>
      </c>
      <c r="V87">
        <f t="shared" si="23"/>
        <v>1</v>
      </c>
      <c r="W87">
        <f t="shared" si="24"/>
        <v>0</v>
      </c>
      <c r="X87">
        <f t="shared" si="25"/>
        <v>1</v>
      </c>
      <c r="Y87">
        <f t="shared" si="26"/>
        <v>0</v>
      </c>
      <c r="AA87">
        <f t="shared" si="27"/>
        <v>105</v>
      </c>
      <c r="AB87">
        <f t="shared" si="28"/>
        <v>0</v>
      </c>
      <c r="AC87">
        <f t="shared" si="29"/>
        <v>105</v>
      </c>
      <c r="AE87" t="b">
        <f t="shared" si="30"/>
        <v>1</v>
      </c>
      <c r="AF87">
        <f t="shared" si="31"/>
        <v>105</v>
      </c>
      <c r="AH87">
        <f t="shared" si="32"/>
        <v>0</v>
      </c>
      <c r="AI87">
        <f t="shared" si="33"/>
        <v>0</v>
      </c>
    </row>
    <row r="88" spans="2:35" x14ac:dyDescent="0.25">
      <c r="B88">
        <v>50</v>
      </c>
      <c r="C88" t="b">
        <f t="shared" si="6"/>
        <v>0</v>
      </c>
      <c r="D88" t="b">
        <f t="shared" si="7"/>
        <v>1</v>
      </c>
      <c r="E88" t="b">
        <f t="shared" si="8"/>
        <v>0</v>
      </c>
      <c r="F88" t="b">
        <f t="shared" si="9"/>
        <v>0</v>
      </c>
      <c r="G88" t="b">
        <f t="shared" si="10"/>
        <v>1</v>
      </c>
      <c r="H88" t="b">
        <f t="shared" si="11"/>
        <v>1</v>
      </c>
      <c r="J88">
        <f t="shared" si="12"/>
        <v>0</v>
      </c>
      <c r="K88">
        <f t="shared" si="13"/>
        <v>0</v>
      </c>
      <c r="L88">
        <f t="shared" si="14"/>
        <v>0</v>
      </c>
      <c r="M88">
        <f t="shared" si="15"/>
        <v>0</v>
      </c>
      <c r="N88">
        <f t="shared" si="16"/>
        <v>0</v>
      </c>
      <c r="O88">
        <f t="shared" si="17"/>
        <v>0</v>
      </c>
      <c r="P88">
        <f t="shared" si="18"/>
        <v>0</v>
      </c>
      <c r="Q88">
        <f t="shared" si="19"/>
        <v>0</v>
      </c>
      <c r="R88">
        <f t="shared" si="20"/>
        <v>0</v>
      </c>
      <c r="T88">
        <f t="shared" si="21"/>
        <v>0</v>
      </c>
      <c r="U88">
        <f t="shared" si="22"/>
        <v>0</v>
      </c>
      <c r="V88">
        <f t="shared" si="23"/>
        <v>1</v>
      </c>
      <c r="W88">
        <f t="shared" si="24"/>
        <v>0</v>
      </c>
      <c r="X88">
        <f t="shared" si="25"/>
        <v>1</v>
      </c>
      <c r="Y88">
        <f t="shared" si="26"/>
        <v>0</v>
      </c>
      <c r="AA88">
        <f t="shared" si="27"/>
        <v>105</v>
      </c>
      <c r="AB88">
        <f t="shared" si="28"/>
        <v>0</v>
      </c>
      <c r="AC88">
        <f t="shared" si="29"/>
        <v>105</v>
      </c>
      <c r="AE88" t="b">
        <f t="shared" si="30"/>
        <v>1</v>
      </c>
      <c r="AF88">
        <f t="shared" si="31"/>
        <v>105</v>
      </c>
      <c r="AH88">
        <f t="shared" si="32"/>
        <v>0</v>
      </c>
      <c r="AI88">
        <f t="shared" si="33"/>
        <v>0</v>
      </c>
    </row>
    <row r="89" spans="2:35" x14ac:dyDescent="0.25">
      <c r="B89">
        <v>51</v>
      </c>
      <c r="C89" t="b">
        <f t="shared" si="6"/>
        <v>1</v>
      </c>
      <c r="D89" t="b">
        <f t="shared" si="7"/>
        <v>1</v>
      </c>
      <c r="E89" t="b">
        <f t="shared" si="8"/>
        <v>0</v>
      </c>
      <c r="F89" t="b">
        <f t="shared" si="9"/>
        <v>0</v>
      </c>
      <c r="G89" t="b">
        <f t="shared" si="10"/>
        <v>1</v>
      </c>
      <c r="H89" t="b">
        <f t="shared" si="11"/>
        <v>1</v>
      </c>
      <c r="J89">
        <f t="shared" si="12"/>
        <v>0</v>
      </c>
      <c r="K89">
        <f t="shared" si="13"/>
        <v>0</v>
      </c>
      <c r="L89">
        <f t="shared" si="14"/>
        <v>0</v>
      </c>
      <c r="M89">
        <f t="shared" si="15"/>
        <v>0</v>
      </c>
      <c r="N89">
        <f t="shared" si="16"/>
        <v>0</v>
      </c>
      <c r="O89">
        <f t="shared" si="17"/>
        <v>0</v>
      </c>
      <c r="P89">
        <f t="shared" si="18"/>
        <v>0</v>
      </c>
      <c r="Q89">
        <f t="shared" si="19"/>
        <v>0</v>
      </c>
      <c r="R89">
        <f t="shared" si="20"/>
        <v>0</v>
      </c>
      <c r="T89">
        <f t="shared" si="21"/>
        <v>0</v>
      </c>
      <c r="U89">
        <f t="shared" si="22"/>
        <v>0</v>
      </c>
      <c r="V89">
        <f t="shared" si="23"/>
        <v>1</v>
      </c>
      <c r="W89">
        <f t="shared" si="24"/>
        <v>0</v>
      </c>
      <c r="X89">
        <f t="shared" si="25"/>
        <v>1</v>
      </c>
      <c r="Y89">
        <f t="shared" si="26"/>
        <v>0</v>
      </c>
      <c r="AA89">
        <f t="shared" si="27"/>
        <v>105</v>
      </c>
      <c r="AB89">
        <f t="shared" si="28"/>
        <v>0</v>
      </c>
      <c r="AC89">
        <f t="shared" si="29"/>
        <v>105</v>
      </c>
      <c r="AE89" t="b">
        <f t="shared" si="30"/>
        <v>1</v>
      </c>
      <c r="AF89">
        <f t="shared" si="31"/>
        <v>105</v>
      </c>
      <c r="AH89">
        <f t="shared" si="32"/>
        <v>0</v>
      </c>
      <c r="AI89">
        <f t="shared" si="33"/>
        <v>0</v>
      </c>
    </row>
    <row r="90" spans="2:35" x14ac:dyDescent="0.25">
      <c r="B90">
        <v>52</v>
      </c>
      <c r="C90" t="b">
        <f t="shared" si="6"/>
        <v>0</v>
      </c>
      <c r="D90" t="b">
        <f t="shared" si="7"/>
        <v>0</v>
      </c>
      <c r="E90" t="b">
        <f t="shared" si="8"/>
        <v>1</v>
      </c>
      <c r="F90" t="b">
        <f t="shared" si="9"/>
        <v>0</v>
      </c>
      <c r="G90" t="b">
        <f t="shared" si="10"/>
        <v>1</v>
      </c>
      <c r="H90" t="b">
        <f t="shared" si="11"/>
        <v>1</v>
      </c>
      <c r="J90">
        <f t="shared" si="12"/>
        <v>0</v>
      </c>
      <c r="K90">
        <f t="shared" si="13"/>
        <v>0</v>
      </c>
      <c r="L90">
        <f t="shared" si="14"/>
        <v>0</v>
      </c>
      <c r="M90">
        <f t="shared" si="15"/>
        <v>0</v>
      </c>
      <c r="N90">
        <f t="shared" si="16"/>
        <v>0</v>
      </c>
      <c r="O90">
        <f t="shared" si="17"/>
        <v>0</v>
      </c>
      <c r="P90">
        <f t="shared" si="18"/>
        <v>0</v>
      </c>
      <c r="Q90">
        <f t="shared" si="19"/>
        <v>0</v>
      </c>
      <c r="R90">
        <f t="shared" si="20"/>
        <v>0</v>
      </c>
      <c r="T90">
        <f t="shared" si="21"/>
        <v>0</v>
      </c>
      <c r="U90">
        <f t="shared" si="22"/>
        <v>0</v>
      </c>
      <c r="V90">
        <f t="shared" si="23"/>
        <v>1</v>
      </c>
      <c r="W90">
        <f t="shared" si="24"/>
        <v>0</v>
      </c>
      <c r="X90">
        <f t="shared" si="25"/>
        <v>1</v>
      </c>
      <c r="Y90">
        <f t="shared" si="26"/>
        <v>0</v>
      </c>
      <c r="AA90">
        <f t="shared" si="27"/>
        <v>105</v>
      </c>
      <c r="AB90">
        <f t="shared" si="28"/>
        <v>0</v>
      </c>
      <c r="AC90">
        <f t="shared" si="29"/>
        <v>105</v>
      </c>
      <c r="AE90" t="b">
        <f t="shared" si="30"/>
        <v>1</v>
      </c>
      <c r="AF90">
        <f t="shared" si="31"/>
        <v>105</v>
      </c>
      <c r="AH90">
        <f t="shared" si="32"/>
        <v>0</v>
      </c>
      <c r="AI90">
        <f t="shared" si="33"/>
        <v>0</v>
      </c>
    </row>
    <row r="91" spans="2:35" x14ac:dyDescent="0.25">
      <c r="B91">
        <v>53</v>
      </c>
      <c r="C91" t="b">
        <f t="shared" si="6"/>
        <v>1</v>
      </c>
      <c r="D91" t="b">
        <f t="shared" si="7"/>
        <v>0</v>
      </c>
      <c r="E91" t="b">
        <f t="shared" si="8"/>
        <v>1</v>
      </c>
      <c r="F91" t="b">
        <f t="shared" si="9"/>
        <v>0</v>
      </c>
      <c r="G91" t="b">
        <f t="shared" si="10"/>
        <v>1</v>
      </c>
      <c r="H91" t="b">
        <f t="shared" si="11"/>
        <v>1</v>
      </c>
      <c r="J91">
        <f t="shared" si="12"/>
        <v>0</v>
      </c>
      <c r="K91">
        <f t="shared" si="13"/>
        <v>0</v>
      </c>
      <c r="L91">
        <f t="shared" si="14"/>
        <v>0</v>
      </c>
      <c r="M91">
        <f t="shared" si="15"/>
        <v>0</v>
      </c>
      <c r="N91">
        <f t="shared" si="16"/>
        <v>0</v>
      </c>
      <c r="O91">
        <f t="shared" si="17"/>
        <v>0</v>
      </c>
      <c r="P91">
        <f t="shared" si="18"/>
        <v>0</v>
      </c>
      <c r="Q91">
        <f t="shared" si="19"/>
        <v>0</v>
      </c>
      <c r="R91">
        <f t="shared" si="20"/>
        <v>0</v>
      </c>
      <c r="T91">
        <f t="shared" si="21"/>
        <v>0</v>
      </c>
      <c r="U91">
        <f t="shared" si="22"/>
        <v>0</v>
      </c>
      <c r="V91">
        <f t="shared" si="23"/>
        <v>1</v>
      </c>
      <c r="W91">
        <f t="shared" si="24"/>
        <v>0</v>
      </c>
      <c r="X91">
        <f t="shared" si="25"/>
        <v>1</v>
      </c>
      <c r="Y91">
        <f t="shared" si="26"/>
        <v>0</v>
      </c>
      <c r="AA91">
        <f t="shared" si="27"/>
        <v>105</v>
      </c>
      <c r="AB91">
        <f t="shared" si="28"/>
        <v>0</v>
      </c>
      <c r="AC91">
        <f t="shared" si="29"/>
        <v>105</v>
      </c>
      <c r="AE91" t="b">
        <f t="shared" si="30"/>
        <v>1</v>
      </c>
      <c r="AF91">
        <f t="shared" si="31"/>
        <v>105</v>
      </c>
      <c r="AH91">
        <f t="shared" si="32"/>
        <v>0</v>
      </c>
      <c r="AI91">
        <f t="shared" si="33"/>
        <v>0</v>
      </c>
    </row>
    <row r="92" spans="2:35" x14ac:dyDescent="0.25">
      <c r="B92">
        <v>54</v>
      </c>
      <c r="C92" t="b">
        <f t="shared" si="6"/>
        <v>0</v>
      </c>
      <c r="D92" t="b">
        <f t="shared" si="7"/>
        <v>1</v>
      </c>
      <c r="E92" t="b">
        <f t="shared" si="8"/>
        <v>1</v>
      </c>
      <c r="F92" t="b">
        <f t="shared" si="9"/>
        <v>0</v>
      </c>
      <c r="G92" t="b">
        <f t="shared" si="10"/>
        <v>1</v>
      </c>
      <c r="H92" t="b">
        <f t="shared" si="11"/>
        <v>1</v>
      </c>
      <c r="J92">
        <f t="shared" si="12"/>
        <v>0</v>
      </c>
      <c r="K92">
        <f t="shared" si="13"/>
        <v>0</v>
      </c>
      <c r="L92">
        <f t="shared" si="14"/>
        <v>0</v>
      </c>
      <c r="M92">
        <f t="shared" si="15"/>
        <v>0</v>
      </c>
      <c r="N92">
        <f t="shared" si="16"/>
        <v>0</v>
      </c>
      <c r="O92">
        <f t="shared" si="17"/>
        <v>0</v>
      </c>
      <c r="P92">
        <f t="shared" si="18"/>
        <v>0</v>
      </c>
      <c r="Q92">
        <f t="shared" si="19"/>
        <v>0</v>
      </c>
      <c r="R92">
        <f t="shared" si="20"/>
        <v>0</v>
      </c>
      <c r="T92">
        <f t="shared" si="21"/>
        <v>0</v>
      </c>
      <c r="U92">
        <f t="shared" si="22"/>
        <v>0</v>
      </c>
      <c r="V92">
        <f t="shared" si="23"/>
        <v>1</v>
      </c>
      <c r="W92">
        <f t="shared" si="24"/>
        <v>0</v>
      </c>
      <c r="X92">
        <f t="shared" si="25"/>
        <v>1</v>
      </c>
      <c r="Y92">
        <f t="shared" si="26"/>
        <v>0</v>
      </c>
      <c r="AA92">
        <f t="shared" si="27"/>
        <v>105</v>
      </c>
      <c r="AB92">
        <f t="shared" si="28"/>
        <v>0</v>
      </c>
      <c r="AC92">
        <f t="shared" si="29"/>
        <v>105</v>
      </c>
      <c r="AE92" t="b">
        <f t="shared" si="30"/>
        <v>1</v>
      </c>
      <c r="AF92">
        <f t="shared" si="31"/>
        <v>105</v>
      </c>
      <c r="AH92">
        <f t="shared" si="32"/>
        <v>0</v>
      </c>
      <c r="AI92">
        <f t="shared" si="33"/>
        <v>0</v>
      </c>
    </row>
    <row r="93" spans="2:35" x14ac:dyDescent="0.25">
      <c r="B93">
        <v>55</v>
      </c>
      <c r="C93" t="b">
        <f t="shared" si="6"/>
        <v>1</v>
      </c>
      <c r="D93" t="b">
        <f t="shared" si="7"/>
        <v>1</v>
      </c>
      <c r="E93" t="b">
        <f t="shared" si="8"/>
        <v>1</v>
      </c>
      <c r="F93" t="b">
        <f t="shared" si="9"/>
        <v>0</v>
      </c>
      <c r="G93" t="b">
        <f t="shared" si="10"/>
        <v>1</v>
      </c>
      <c r="H93" t="b">
        <f t="shared" si="11"/>
        <v>1</v>
      </c>
      <c r="J93">
        <f t="shared" si="12"/>
        <v>0</v>
      </c>
      <c r="K93">
        <f t="shared" si="13"/>
        <v>0</v>
      </c>
      <c r="L93">
        <f t="shared" si="14"/>
        <v>0</v>
      </c>
      <c r="M93">
        <f t="shared" si="15"/>
        <v>0</v>
      </c>
      <c r="N93">
        <f t="shared" si="16"/>
        <v>0</v>
      </c>
      <c r="O93">
        <f t="shared" si="17"/>
        <v>0</v>
      </c>
      <c r="P93">
        <f t="shared" si="18"/>
        <v>0</v>
      </c>
      <c r="Q93">
        <f t="shared" si="19"/>
        <v>0</v>
      </c>
      <c r="R93">
        <f t="shared" si="20"/>
        <v>0</v>
      </c>
      <c r="T93">
        <f t="shared" si="21"/>
        <v>0</v>
      </c>
      <c r="U93">
        <f t="shared" si="22"/>
        <v>0</v>
      </c>
      <c r="V93">
        <f t="shared" si="23"/>
        <v>1</v>
      </c>
      <c r="W93">
        <f t="shared" si="24"/>
        <v>0</v>
      </c>
      <c r="X93">
        <f t="shared" si="25"/>
        <v>1</v>
      </c>
      <c r="Y93">
        <f t="shared" si="26"/>
        <v>0</v>
      </c>
      <c r="AA93">
        <f t="shared" si="27"/>
        <v>105</v>
      </c>
      <c r="AB93">
        <f t="shared" si="28"/>
        <v>0</v>
      </c>
      <c r="AC93">
        <f t="shared" si="29"/>
        <v>105</v>
      </c>
      <c r="AE93" t="b">
        <f t="shared" si="30"/>
        <v>1</v>
      </c>
      <c r="AF93">
        <f t="shared" si="31"/>
        <v>105</v>
      </c>
      <c r="AH93">
        <f t="shared" si="32"/>
        <v>0</v>
      </c>
      <c r="AI93">
        <f t="shared" si="33"/>
        <v>0</v>
      </c>
    </row>
    <row r="94" spans="2:35" x14ac:dyDescent="0.25">
      <c r="B94">
        <v>56</v>
      </c>
      <c r="C94" t="b">
        <f t="shared" si="6"/>
        <v>0</v>
      </c>
      <c r="D94" t="b">
        <f t="shared" si="7"/>
        <v>0</v>
      </c>
      <c r="E94" t="b">
        <f t="shared" si="8"/>
        <v>0</v>
      </c>
      <c r="F94" t="b">
        <f t="shared" si="9"/>
        <v>1</v>
      </c>
      <c r="G94" t="b">
        <f t="shared" si="10"/>
        <v>1</v>
      </c>
      <c r="H94" t="b">
        <f t="shared" si="11"/>
        <v>1</v>
      </c>
      <c r="J94">
        <f t="shared" si="12"/>
        <v>0</v>
      </c>
      <c r="K94">
        <f t="shared" si="13"/>
        <v>0</v>
      </c>
      <c r="L94">
        <f t="shared" si="14"/>
        <v>0</v>
      </c>
      <c r="M94">
        <f t="shared" si="15"/>
        <v>0</v>
      </c>
      <c r="N94">
        <f t="shared" si="16"/>
        <v>0</v>
      </c>
      <c r="O94">
        <f t="shared" si="17"/>
        <v>0</v>
      </c>
      <c r="P94">
        <f t="shared" si="18"/>
        <v>0</v>
      </c>
      <c r="Q94">
        <f t="shared" si="19"/>
        <v>0</v>
      </c>
      <c r="R94">
        <f t="shared" si="20"/>
        <v>0</v>
      </c>
      <c r="T94">
        <f t="shared" si="21"/>
        <v>0</v>
      </c>
      <c r="U94">
        <f t="shared" si="22"/>
        <v>0</v>
      </c>
      <c r="V94">
        <f t="shared" si="23"/>
        <v>1</v>
      </c>
      <c r="W94">
        <f t="shared" si="24"/>
        <v>0</v>
      </c>
      <c r="X94">
        <f t="shared" si="25"/>
        <v>1</v>
      </c>
      <c r="Y94">
        <f t="shared" si="26"/>
        <v>0</v>
      </c>
      <c r="AA94">
        <f t="shared" si="27"/>
        <v>105</v>
      </c>
      <c r="AB94">
        <f t="shared" si="28"/>
        <v>0</v>
      </c>
      <c r="AC94">
        <f t="shared" si="29"/>
        <v>105</v>
      </c>
      <c r="AE94" t="b">
        <f t="shared" si="30"/>
        <v>1</v>
      </c>
      <c r="AF94">
        <f t="shared" si="31"/>
        <v>105</v>
      </c>
      <c r="AH94">
        <f t="shared" si="32"/>
        <v>0</v>
      </c>
      <c r="AI94">
        <f t="shared" si="33"/>
        <v>0</v>
      </c>
    </row>
    <row r="95" spans="2:35" x14ac:dyDescent="0.25">
      <c r="B95">
        <v>57</v>
      </c>
      <c r="C95" t="b">
        <f t="shared" si="6"/>
        <v>1</v>
      </c>
      <c r="D95" t="b">
        <f t="shared" si="7"/>
        <v>0</v>
      </c>
      <c r="E95" t="b">
        <f t="shared" si="8"/>
        <v>0</v>
      </c>
      <c r="F95" t="b">
        <f t="shared" si="9"/>
        <v>1</v>
      </c>
      <c r="G95" t="b">
        <f t="shared" si="10"/>
        <v>1</v>
      </c>
      <c r="H95" t="b">
        <f t="shared" si="11"/>
        <v>1</v>
      </c>
      <c r="J95">
        <f t="shared" si="12"/>
        <v>0</v>
      </c>
      <c r="K95">
        <f t="shared" si="13"/>
        <v>0</v>
      </c>
      <c r="L95">
        <f t="shared" si="14"/>
        <v>0</v>
      </c>
      <c r="M95">
        <f t="shared" si="15"/>
        <v>0</v>
      </c>
      <c r="N95">
        <f t="shared" si="16"/>
        <v>0</v>
      </c>
      <c r="O95">
        <f t="shared" si="17"/>
        <v>0</v>
      </c>
      <c r="P95">
        <f t="shared" si="18"/>
        <v>0</v>
      </c>
      <c r="Q95">
        <f t="shared" si="19"/>
        <v>0</v>
      </c>
      <c r="R95">
        <f t="shared" si="20"/>
        <v>0</v>
      </c>
      <c r="T95">
        <f t="shared" si="21"/>
        <v>0</v>
      </c>
      <c r="U95">
        <f t="shared" si="22"/>
        <v>0</v>
      </c>
      <c r="V95">
        <f t="shared" si="23"/>
        <v>1</v>
      </c>
      <c r="W95">
        <f t="shared" si="24"/>
        <v>0</v>
      </c>
      <c r="X95">
        <f t="shared" si="25"/>
        <v>1</v>
      </c>
      <c r="Y95">
        <f t="shared" si="26"/>
        <v>0</v>
      </c>
      <c r="AA95">
        <f t="shared" si="27"/>
        <v>105</v>
      </c>
      <c r="AB95">
        <f t="shared" si="28"/>
        <v>0</v>
      </c>
      <c r="AC95">
        <f t="shared" si="29"/>
        <v>105</v>
      </c>
      <c r="AE95" t="b">
        <f t="shared" si="30"/>
        <v>1</v>
      </c>
      <c r="AF95">
        <f t="shared" si="31"/>
        <v>105</v>
      </c>
      <c r="AH95">
        <f t="shared" si="32"/>
        <v>0</v>
      </c>
      <c r="AI95">
        <f t="shared" si="33"/>
        <v>0</v>
      </c>
    </row>
    <row r="96" spans="2:35" x14ac:dyDescent="0.25">
      <c r="B96">
        <v>58</v>
      </c>
      <c r="C96" t="b">
        <f t="shared" si="6"/>
        <v>0</v>
      </c>
      <c r="D96" t="b">
        <f t="shared" si="7"/>
        <v>1</v>
      </c>
      <c r="E96" t="b">
        <f t="shared" si="8"/>
        <v>0</v>
      </c>
      <c r="F96" t="b">
        <f t="shared" si="9"/>
        <v>1</v>
      </c>
      <c r="G96" t="b">
        <f t="shared" si="10"/>
        <v>1</v>
      </c>
      <c r="H96" t="b">
        <f t="shared" si="11"/>
        <v>1</v>
      </c>
      <c r="J96">
        <f t="shared" si="12"/>
        <v>0</v>
      </c>
      <c r="K96">
        <f t="shared" si="13"/>
        <v>0</v>
      </c>
      <c r="L96">
        <f t="shared" si="14"/>
        <v>0</v>
      </c>
      <c r="M96">
        <f t="shared" si="15"/>
        <v>0</v>
      </c>
      <c r="N96">
        <f t="shared" si="16"/>
        <v>0</v>
      </c>
      <c r="O96">
        <f t="shared" si="17"/>
        <v>0</v>
      </c>
      <c r="P96">
        <f t="shared" si="18"/>
        <v>0</v>
      </c>
      <c r="Q96">
        <f t="shared" si="19"/>
        <v>0</v>
      </c>
      <c r="R96">
        <f t="shared" si="20"/>
        <v>0</v>
      </c>
      <c r="T96">
        <f t="shared" si="21"/>
        <v>0</v>
      </c>
      <c r="U96">
        <f t="shared" si="22"/>
        <v>0</v>
      </c>
      <c r="V96">
        <f t="shared" si="23"/>
        <v>1</v>
      </c>
      <c r="W96">
        <f t="shared" si="24"/>
        <v>0</v>
      </c>
      <c r="X96">
        <f t="shared" si="25"/>
        <v>1</v>
      </c>
      <c r="Y96">
        <f t="shared" si="26"/>
        <v>0</v>
      </c>
      <c r="AA96">
        <f t="shared" si="27"/>
        <v>105</v>
      </c>
      <c r="AB96">
        <f t="shared" si="28"/>
        <v>0</v>
      </c>
      <c r="AC96">
        <f t="shared" si="29"/>
        <v>105</v>
      </c>
      <c r="AE96" t="b">
        <f t="shared" si="30"/>
        <v>1</v>
      </c>
      <c r="AF96">
        <f t="shared" si="31"/>
        <v>105</v>
      </c>
      <c r="AH96">
        <f t="shared" si="32"/>
        <v>0</v>
      </c>
      <c r="AI96">
        <f t="shared" si="33"/>
        <v>0</v>
      </c>
    </row>
    <row r="97" spans="2:35" x14ac:dyDescent="0.25">
      <c r="B97">
        <v>59</v>
      </c>
      <c r="C97" t="b">
        <f t="shared" si="6"/>
        <v>1</v>
      </c>
      <c r="D97" t="b">
        <f t="shared" si="7"/>
        <v>1</v>
      </c>
      <c r="E97" t="b">
        <f t="shared" si="8"/>
        <v>0</v>
      </c>
      <c r="F97" t="b">
        <f t="shared" si="9"/>
        <v>1</v>
      </c>
      <c r="G97" t="b">
        <f t="shared" si="10"/>
        <v>1</v>
      </c>
      <c r="H97" t="b">
        <f t="shared" si="11"/>
        <v>1</v>
      </c>
      <c r="J97">
        <f t="shared" si="12"/>
        <v>0</v>
      </c>
      <c r="K97">
        <f t="shared" si="13"/>
        <v>0</v>
      </c>
      <c r="L97">
        <f t="shared" si="14"/>
        <v>0</v>
      </c>
      <c r="M97">
        <f t="shared" si="15"/>
        <v>0</v>
      </c>
      <c r="N97">
        <f t="shared" si="16"/>
        <v>0</v>
      </c>
      <c r="O97">
        <f t="shared" si="17"/>
        <v>0</v>
      </c>
      <c r="P97">
        <f t="shared" si="18"/>
        <v>0</v>
      </c>
      <c r="Q97">
        <f t="shared" si="19"/>
        <v>0</v>
      </c>
      <c r="R97">
        <f t="shared" si="20"/>
        <v>0</v>
      </c>
      <c r="T97">
        <f t="shared" si="21"/>
        <v>0</v>
      </c>
      <c r="U97">
        <f t="shared" si="22"/>
        <v>0</v>
      </c>
      <c r="V97">
        <f t="shared" si="23"/>
        <v>1</v>
      </c>
      <c r="W97">
        <f t="shared" si="24"/>
        <v>0</v>
      </c>
      <c r="X97">
        <f t="shared" si="25"/>
        <v>1</v>
      </c>
      <c r="Y97">
        <f t="shared" si="26"/>
        <v>0</v>
      </c>
      <c r="AA97">
        <f t="shared" si="27"/>
        <v>105</v>
      </c>
      <c r="AB97">
        <f t="shared" si="28"/>
        <v>0</v>
      </c>
      <c r="AC97">
        <f t="shared" si="29"/>
        <v>105</v>
      </c>
      <c r="AE97" t="b">
        <f t="shared" si="30"/>
        <v>1</v>
      </c>
      <c r="AF97">
        <f t="shared" si="31"/>
        <v>105</v>
      </c>
      <c r="AH97">
        <f t="shared" si="32"/>
        <v>0</v>
      </c>
      <c r="AI97">
        <f t="shared" si="33"/>
        <v>0</v>
      </c>
    </row>
    <row r="98" spans="2:35" x14ac:dyDescent="0.25">
      <c r="B98">
        <v>60</v>
      </c>
      <c r="C98" t="b">
        <f t="shared" si="6"/>
        <v>0</v>
      </c>
      <c r="D98" t="b">
        <f t="shared" si="7"/>
        <v>0</v>
      </c>
      <c r="E98" t="b">
        <f t="shared" si="8"/>
        <v>1</v>
      </c>
      <c r="F98" t="b">
        <f t="shared" si="9"/>
        <v>1</v>
      </c>
      <c r="G98" t="b">
        <f t="shared" si="10"/>
        <v>1</v>
      </c>
      <c r="H98" t="b">
        <f t="shared" si="11"/>
        <v>1</v>
      </c>
      <c r="J98">
        <f t="shared" si="12"/>
        <v>0</v>
      </c>
      <c r="K98">
        <f t="shared" si="13"/>
        <v>0</v>
      </c>
      <c r="L98">
        <f t="shared" si="14"/>
        <v>0</v>
      </c>
      <c r="M98">
        <f t="shared" si="15"/>
        <v>0</v>
      </c>
      <c r="N98">
        <f t="shared" si="16"/>
        <v>0</v>
      </c>
      <c r="O98">
        <f t="shared" si="17"/>
        <v>0</v>
      </c>
      <c r="P98">
        <f t="shared" si="18"/>
        <v>0</v>
      </c>
      <c r="Q98">
        <f t="shared" si="19"/>
        <v>0</v>
      </c>
      <c r="R98">
        <f t="shared" si="20"/>
        <v>0</v>
      </c>
      <c r="T98">
        <f t="shared" si="21"/>
        <v>0</v>
      </c>
      <c r="U98">
        <f t="shared" si="22"/>
        <v>0</v>
      </c>
      <c r="V98">
        <f t="shared" si="23"/>
        <v>1</v>
      </c>
      <c r="W98">
        <f t="shared" si="24"/>
        <v>0</v>
      </c>
      <c r="X98">
        <f t="shared" si="25"/>
        <v>1</v>
      </c>
      <c r="Y98">
        <f t="shared" si="26"/>
        <v>0</v>
      </c>
      <c r="AA98">
        <f t="shared" si="27"/>
        <v>105</v>
      </c>
      <c r="AB98">
        <f t="shared" si="28"/>
        <v>0</v>
      </c>
      <c r="AC98">
        <f t="shared" si="29"/>
        <v>105</v>
      </c>
      <c r="AE98" t="b">
        <f t="shared" si="30"/>
        <v>1</v>
      </c>
      <c r="AF98">
        <f t="shared" si="31"/>
        <v>105</v>
      </c>
      <c r="AH98">
        <f t="shared" si="32"/>
        <v>0</v>
      </c>
      <c r="AI98">
        <f t="shared" si="33"/>
        <v>0</v>
      </c>
    </row>
    <row r="99" spans="2:35" x14ac:dyDescent="0.25">
      <c r="B99">
        <v>61</v>
      </c>
      <c r="C99" t="b">
        <f t="shared" si="6"/>
        <v>1</v>
      </c>
      <c r="D99" t="b">
        <f t="shared" si="7"/>
        <v>0</v>
      </c>
      <c r="E99" t="b">
        <f t="shared" si="8"/>
        <v>1</v>
      </c>
      <c r="F99" t="b">
        <f t="shared" si="9"/>
        <v>1</v>
      </c>
      <c r="G99" t="b">
        <f t="shared" si="10"/>
        <v>1</v>
      </c>
      <c r="H99" t="b">
        <f t="shared" si="11"/>
        <v>1</v>
      </c>
      <c r="J99">
        <f t="shared" si="12"/>
        <v>0</v>
      </c>
      <c r="K99">
        <f t="shared" si="13"/>
        <v>0</v>
      </c>
      <c r="L99">
        <f t="shared" si="14"/>
        <v>0</v>
      </c>
      <c r="M99">
        <f t="shared" si="15"/>
        <v>0</v>
      </c>
      <c r="N99">
        <f t="shared" si="16"/>
        <v>0</v>
      </c>
      <c r="O99">
        <f t="shared" si="17"/>
        <v>0</v>
      </c>
      <c r="P99">
        <f t="shared" si="18"/>
        <v>0</v>
      </c>
      <c r="Q99">
        <f t="shared" si="19"/>
        <v>0</v>
      </c>
      <c r="R99">
        <f t="shared" si="20"/>
        <v>0</v>
      </c>
      <c r="T99">
        <f t="shared" si="21"/>
        <v>0</v>
      </c>
      <c r="U99">
        <f t="shared" si="22"/>
        <v>0</v>
      </c>
      <c r="V99">
        <f t="shared" si="23"/>
        <v>1</v>
      </c>
      <c r="W99">
        <f t="shared" si="24"/>
        <v>0</v>
      </c>
      <c r="X99">
        <f t="shared" si="25"/>
        <v>1</v>
      </c>
      <c r="Y99">
        <f t="shared" si="26"/>
        <v>0</v>
      </c>
      <c r="AA99">
        <f t="shared" si="27"/>
        <v>105</v>
      </c>
      <c r="AB99">
        <f t="shared" si="28"/>
        <v>0</v>
      </c>
      <c r="AC99">
        <f t="shared" si="29"/>
        <v>105</v>
      </c>
      <c r="AE99" t="b">
        <f t="shared" si="30"/>
        <v>1</v>
      </c>
      <c r="AF99">
        <f t="shared" si="31"/>
        <v>105</v>
      </c>
      <c r="AH99">
        <f t="shared" si="32"/>
        <v>0</v>
      </c>
      <c r="AI99">
        <f t="shared" si="33"/>
        <v>0</v>
      </c>
    </row>
    <row r="100" spans="2:35" x14ac:dyDescent="0.25">
      <c r="B100">
        <v>62</v>
      </c>
      <c r="C100" t="b">
        <f t="shared" si="6"/>
        <v>0</v>
      </c>
      <c r="D100" t="b">
        <f t="shared" si="7"/>
        <v>1</v>
      </c>
      <c r="E100" t="b">
        <f t="shared" si="8"/>
        <v>1</v>
      </c>
      <c r="F100" t="b">
        <f t="shared" si="9"/>
        <v>1</v>
      </c>
      <c r="G100" t="b">
        <f t="shared" si="10"/>
        <v>1</v>
      </c>
      <c r="H100" t="b">
        <f t="shared" si="11"/>
        <v>1</v>
      </c>
      <c r="J100">
        <f>$D$8</f>
        <v>0</v>
      </c>
      <c r="K100">
        <f t="shared" si="13"/>
        <v>0</v>
      </c>
      <c r="L100">
        <f t="shared" si="14"/>
        <v>0</v>
      </c>
      <c r="M100">
        <f t="shared" si="15"/>
        <v>0</v>
      </c>
      <c r="N100">
        <f t="shared" si="16"/>
        <v>0</v>
      </c>
      <c r="O100">
        <f>$D$7-K100-M100</f>
        <v>0</v>
      </c>
      <c r="P100">
        <f>$D$6-2*L100-3*N100-M100-Q100-2*R100</f>
        <v>0</v>
      </c>
      <c r="Q100">
        <f t="shared" si="19"/>
        <v>0</v>
      </c>
      <c r="R100">
        <f t="shared" si="20"/>
        <v>0</v>
      </c>
      <c r="T100">
        <f>K100+L100+Q100</f>
        <v>0</v>
      </c>
      <c r="U100">
        <f>J100+M100+N100+O100+P100+R100</f>
        <v>0</v>
      </c>
      <c r="V100">
        <f>IF(W100=0,1,0)</f>
        <v>1</v>
      </c>
      <c r="W100">
        <f>IF(U100&gt;0,1,0)</f>
        <v>0</v>
      </c>
      <c r="X100">
        <f>T100+V100</f>
        <v>1</v>
      </c>
      <c r="Y100">
        <f>U100+W100</f>
        <v>0</v>
      </c>
      <c r="AA100">
        <f>15*(8*(_xlfn.CEILING.MATH(X100/8))-X100)</f>
        <v>105</v>
      </c>
      <c r="AB100">
        <f>25*(8*(_xlfn.CEILING.MATH(Y100/8))-Y100)</f>
        <v>0</v>
      </c>
      <c r="AC100">
        <f>AA100+AB100+L100+3*M100+4*N100+10*O100+18*P100+8*Q100+11*R100</f>
        <v>105</v>
      </c>
      <c r="AE100" t="b">
        <f>MIN(J100:R100)&gt;=0</f>
        <v>1</v>
      </c>
      <c r="AF100">
        <f>IF(AE100,AC100,1E+99)</f>
        <v>105</v>
      </c>
      <c r="AH100">
        <f t="shared" si="32"/>
        <v>0</v>
      </c>
      <c r="AI100">
        <f t="shared" si="33"/>
        <v>0</v>
      </c>
    </row>
    <row r="101" spans="2:35" x14ac:dyDescent="0.25">
      <c r="B101">
        <v>63</v>
      </c>
      <c r="C101" t="b">
        <f t="shared" si="6"/>
        <v>1</v>
      </c>
      <c r="D101" t="b">
        <f t="shared" si="7"/>
        <v>1</v>
      </c>
      <c r="E101" t="b">
        <f t="shared" si="8"/>
        <v>1</v>
      </c>
      <c r="F101" t="b">
        <f t="shared" si="9"/>
        <v>1</v>
      </c>
      <c r="G101" t="b">
        <f t="shared" si="10"/>
        <v>1</v>
      </c>
      <c r="H101" t="b">
        <f t="shared" si="11"/>
        <v>1</v>
      </c>
      <c r="J101">
        <f t="shared" si="12"/>
        <v>0</v>
      </c>
      <c r="K101">
        <f t="shared" si="13"/>
        <v>0</v>
      </c>
      <c r="L101">
        <f t="shared" si="14"/>
        <v>0</v>
      </c>
      <c r="M101">
        <f t="shared" si="15"/>
        <v>0</v>
      </c>
      <c r="N101">
        <f t="shared" si="16"/>
        <v>0</v>
      </c>
      <c r="O101">
        <f t="shared" ref="O101" si="34">$D$7-K101-M101</f>
        <v>0</v>
      </c>
      <c r="P101">
        <f t="shared" ref="P101" si="35">$D$6-2*L101-3*N101-M101-Q101-2*R101</f>
        <v>0</v>
      </c>
      <c r="Q101">
        <f t="shared" si="19"/>
        <v>0</v>
      </c>
      <c r="R101">
        <f t="shared" si="20"/>
        <v>0</v>
      </c>
      <c r="T101">
        <f t="shared" ref="T101" si="36">K101+L101+Q101</f>
        <v>0</v>
      </c>
      <c r="U101">
        <f t="shared" ref="U101" si="37">J101+M101+N101+O101+P101+R101</f>
        <v>0</v>
      </c>
      <c r="V101">
        <f t="shared" si="23"/>
        <v>1</v>
      </c>
      <c r="W101">
        <f t="shared" ref="W101" si="38">IF(U101&gt;0,1,0)</f>
        <v>0</v>
      </c>
      <c r="X101">
        <f t="shared" ref="X101" si="39">T101+V101</f>
        <v>1</v>
      </c>
      <c r="Y101">
        <f t="shared" ref="Y101" si="40">U101+W101</f>
        <v>0</v>
      </c>
      <c r="AA101">
        <f t="shared" ref="AA101" si="41">15*(8*(_xlfn.CEILING.MATH(X101/8))-X101)</f>
        <v>105</v>
      </c>
      <c r="AB101">
        <f t="shared" ref="AB101" si="42">25*(8*(_xlfn.CEILING.MATH(Y101/8))-Y101)</f>
        <v>0</v>
      </c>
      <c r="AC101">
        <f t="shared" ref="AC101" si="43">AA101+AB101+L101+3*M101+4*N101+10*O101+18*P101+8*Q101+11*R101</f>
        <v>105</v>
      </c>
      <c r="AE101" t="b">
        <f t="shared" ref="AE101" si="44">MIN(J101:R101)&gt;=0</f>
        <v>1</v>
      </c>
      <c r="AF101">
        <f t="shared" ref="AF101" si="45">IF(AE101,AC101,1E+99)</f>
        <v>105</v>
      </c>
      <c r="AH101">
        <f t="shared" si="32"/>
        <v>0</v>
      </c>
      <c r="AI101">
        <f t="shared" si="33"/>
        <v>0</v>
      </c>
    </row>
  </sheetData>
  <mergeCells count="2">
    <mergeCell ref="B1:I1"/>
    <mergeCell ref="B14:G19"/>
  </mergeCells>
  <conditionalFormatting sqref="L1">
    <cfRule type="expression" dxfId="0" priority="1670">
      <formula>#REF!=0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2:G50"/>
  <sheetViews>
    <sheetView zoomScale="85" zoomScaleNormal="85" workbookViewId="0">
      <selection activeCell="D9" sqref="D9:F9"/>
    </sheetView>
  </sheetViews>
  <sheetFormatPr baseColWidth="10" defaultColWidth="9.109375" defaultRowHeight="14.4" x14ac:dyDescent="0.3"/>
  <cols>
    <col min="1" max="1" width="36.6640625" style="1" customWidth="1"/>
    <col min="2" max="2" width="23" style="1" bestFit="1" customWidth="1"/>
    <col min="3" max="3" width="14.88671875" style="1" bestFit="1" customWidth="1"/>
    <col min="4" max="4" width="16" style="1" customWidth="1"/>
    <col min="5" max="5" width="18" style="1" customWidth="1"/>
    <col min="6" max="6" width="60.6640625" style="1" customWidth="1"/>
    <col min="7" max="16384" width="9.109375" style="1"/>
  </cols>
  <sheetData>
    <row r="2" spans="1:7" x14ac:dyDescent="0.3">
      <c r="A2" s="99" t="s">
        <v>55</v>
      </c>
    </row>
    <row r="3" spans="1:7" ht="15" thickBot="1" x14ac:dyDescent="0.35">
      <c r="A3" s="99"/>
    </row>
    <row r="4" spans="1:7" x14ac:dyDescent="0.3">
      <c r="A4" s="100" t="s">
        <v>56</v>
      </c>
      <c r="B4" s="100" t="s">
        <v>57</v>
      </c>
      <c r="C4" s="101" t="s">
        <v>58</v>
      </c>
      <c r="D4" s="615" t="s">
        <v>59</v>
      </c>
      <c r="E4" s="616"/>
      <c r="F4" s="617"/>
    </row>
    <row r="5" spans="1:7" x14ac:dyDescent="0.3">
      <c r="A5" s="254" t="s">
        <v>383</v>
      </c>
      <c r="B5" s="103" t="str">
        <f ca="1">IF(C5="","",FurnSelection)</f>
        <v>C15-M-V</v>
      </c>
      <c r="C5" s="104">
        <v>1</v>
      </c>
      <c r="D5" s="609" t="str">
        <f ca="1">IF(C5="","",INDEX(_EquipmentList!G5:G18,MATCH(B5,_EquipmentList!A5:A18,0),1))</f>
        <v>Chinook 15,000 BTU modulating, 1/2 HP, 95% AFUE, 40 to 100% modulating</v>
      </c>
      <c r="E5" s="610"/>
      <c r="F5" s="611"/>
    </row>
    <row r="6" spans="1:7" x14ac:dyDescent="0.3">
      <c r="A6" s="102" t="s">
        <v>61</v>
      </c>
      <c r="B6" s="103" t="str">
        <f>IF(C6="","",CondSelection)</f>
        <v/>
      </c>
      <c r="C6" s="104" t="str">
        <f>IF(HASCOOLING,1,"")</f>
        <v/>
      </c>
      <c r="D6" s="609" t="str">
        <f>IF(C6="","",INDEX(_EquipmentList!G22:G27,MATCH(CondSelection,_EquipmentList!A22:A27,0),1))</f>
        <v/>
      </c>
      <c r="E6" s="610"/>
      <c r="F6" s="611"/>
    </row>
    <row r="7" spans="1:7" x14ac:dyDescent="0.3">
      <c r="A7" s="329" t="s">
        <v>500</v>
      </c>
      <c r="B7" s="104" t="str">
        <f>IF(C7="","",_EquipmentData!O47)</f>
        <v/>
      </c>
      <c r="C7" s="104" t="str">
        <f>IF(HASCOOLING,1,"")</f>
        <v/>
      </c>
      <c r="D7" s="609" t="str">
        <f>IF(C7="","",_EquipmentData!R41 &amp; IF(FORIENTATION=ORI_HORI,"; Multiposition","; Vertical"))</f>
        <v/>
      </c>
      <c r="E7" s="610"/>
      <c r="F7" s="611"/>
    </row>
    <row r="8" spans="1:7" x14ac:dyDescent="0.3">
      <c r="A8" s="478" t="s">
        <v>532</v>
      </c>
      <c r="B8" s="104" t="str">
        <f>IF(C8="","",_EquipmentData!AC72)</f>
        <v/>
      </c>
      <c r="C8" s="104" t="str">
        <f>IF(OR(NOT(HASCOOLING),FTYPE=TYPE_ELEC,FTYPE=TYPE_HM),"",IF(FORIENTATION=ORI_UPFLOW,1,IF(FORIENTATION=ORI_HORI,1,"")))</f>
        <v/>
      </c>
      <c r="D8" s="606" t="str">
        <f>IF(C8="","","Evaporator Support")</f>
        <v/>
      </c>
      <c r="E8" s="607"/>
      <c r="F8" s="608"/>
    </row>
    <row r="9" spans="1:7" x14ac:dyDescent="0.3">
      <c r="A9" s="329" t="s">
        <v>505</v>
      </c>
      <c r="B9" s="104" t="str">
        <f>_EquipmentData!AQ15</f>
        <v>R02P032</v>
      </c>
      <c r="C9" s="104">
        <f>_EquipmentData!AQ17</f>
        <v>1</v>
      </c>
      <c r="D9" s="606" t="str">
        <f>_EquipmentData!AQ16</f>
        <v>Communicating Thermostat</v>
      </c>
      <c r="E9" s="607"/>
      <c r="F9" s="608"/>
      <c r="G9" s="122"/>
    </row>
    <row r="10" spans="1:7" x14ac:dyDescent="0.3">
      <c r="A10" s="181" t="s">
        <v>195</v>
      </c>
      <c r="B10" s="104" t="str">
        <f ca="1">IF(C10="","","Z13I012")</f>
        <v>Z13I012</v>
      </c>
      <c r="C10" s="104">
        <f ca="1">_Lengths!L27</f>
        <v>1</v>
      </c>
      <c r="D10" s="606" t="str">
        <f ca="1">IF(C10="","","15ft of flex duct 2.5 dia.")</f>
        <v>15ft of flex duct 2.5 dia.</v>
      </c>
      <c r="E10" s="607"/>
      <c r="F10" s="608"/>
    </row>
    <row r="11" spans="1:7" x14ac:dyDescent="0.3">
      <c r="A11" s="181" t="s">
        <v>190</v>
      </c>
      <c r="B11" s="104" t="str">
        <f ca="1">IF(C11="","","Z13I008")</f>
        <v>Z13I008</v>
      </c>
      <c r="C11" s="104">
        <f ca="1">_Lengths!L26</f>
        <v>0</v>
      </c>
      <c r="D11" s="606" t="str">
        <f ca="1">IF(C11="","","25ft of flex duct 2.5 dia.")</f>
        <v>25ft of flex duct 2.5 dia.</v>
      </c>
      <c r="E11" s="607"/>
      <c r="F11" s="608"/>
    </row>
    <row r="12" spans="1:7" x14ac:dyDescent="0.3">
      <c r="A12" s="255" t="s">
        <v>390</v>
      </c>
      <c r="B12" s="104" t="str">
        <f>IF(C12="","","B40899")</f>
        <v>B40899</v>
      </c>
      <c r="C12" s="104">
        <f>_xlfn.IFNA(MAX(0,ROUND((COUNTIF(Design!R:R,6)+COUNTIF(Design!R:R,8))*1.1,0)-C13-C14),"")</f>
        <v>0</v>
      </c>
      <c r="D12" s="606" t="str">
        <f>IF(C12="","","To connect Flex Smart Duct to a round trunk")</f>
        <v>To connect Flex Smart Duct to a round trunk</v>
      </c>
      <c r="E12" s="607"/>
      <c r="F12" s="608"/>
    </row>
    <row r="13" spans="1:7" x14ac:dyDescent="0.3">
      <c r="A13" s="221" t="s">
        <v>258</v>
      </c>
      <c r="B13" s="104" t="str">
        <f>IF(C13="","","B40858")</f>
        <v>B40858</v>
      </c>
      <c r="C13" s="104">
        <f>SADDLE_456_QTY</f>
        <v>0</v>
      </c>
      <c r="D13" s="606" t="str">
        <f>IF(C13="","","To connect Flex Smart Duct to a 6 in dia. trunk")</f>
        <v>To connect Flex Smart Duct to a 6 in dia. trunk</v>
      </c>
      <c r="E13" s="607"/>
      <c r="F13" s="608"/>
    </row>
    <row r="14" spans="1:7" x14ac:dyDescent="0.3">
      <c r="A14" s="221" t="s">
        <v>259</v>
      </c>
      <c r="B14" s="104" t="str">
        <f>IF(C14="","","B40859")</f>
        <v>B40859</v>
      </c>
      <c r="C14" s="104">
        <f>SADDLE_458_QTY</f>
        <v>0</v>
      </c>
      <c r="D14" s="606" t="str">
        <f>IF(C14="","","To connect Flex Smart Duct to a 8 in dia. trunk")</f>
        <v>To connect Flex Smart Duct to a 8 in dia. trunk</v>
      </c>
      <c r="E14" s="607"/>
      <c r="F14" s="608"/>
    </row>
    <row r="15" spans="1:7" x14ac:dyDescent="0.3">
      <c r="A15" s="221" t="s">
        <v>256</v>
      </c>
      <c r="B15" s="104" t="str">
        <f>IF(C15="","","B40736")</f>
        <v>B40736</v>
      </c>
      <c r="C15" s="104">
        <f>_xlfn.IFNA(MAX(0,SUM(C12:C14)-C16), "")</f>
        <v>0</v>
      </c>
      <c r="D15" s="606" t="str">
        <f>IF(C15="","","Collar attaching the Smart duct to the wall with a 90 deg. Elbow - black")</f>
        <v>Collar attaching the Smart duct to the wall with a 90 deg. Elbow - black</v>
      </c>
      <c r="E15" s="607"/>
      <c r="F15" s="608"/>
    </row>
    <row r="16" spans="1:7" x14ac:dyDescent="0.3">
      <c r="A16" s="221" t="s">
        <v>257</v>
      </c>
      <c r="B16" s="104" t="str">
        <f>IF(C16="","","B40736-01")</f>
        <v>B40736-01</v>
      </c>
      <c r="C16" s="104">
        <f>COLLAR_WHT_QTY</f>
        <v>0</v>
      </c>
      <c r="D16" s="606" t="str">
        <f>IF(C16="","","Collar attaching the Smart duct to the wall with a 90 deg. Elbow - white")</f>
        <v>Collar attaching the Smart duct to the wall with a 90 deg. Elbow - white</v>
      </c>
      <c r="E16" s="607"/>
      <c r="F16" s="608"/>
    </row>
    <row r="17" spans="1:7" x14ac:dyDescent="0.3">
      <c r="A17" s="102" t="s">
        <v>63</v>
      </c>
      <c r="B17" s="104" t="str">
        <f>IF(C17="","","B40708")</f>
        <v>B40708</v>
      </c>
      <c r="C17" s="104">
        <f>_xlfn.IFNA(SUM(C12:C14), "")</f>
        <v>0</v>
      </c>
      <c r="D17" s="606" t="str">
        <f>IF(C17="","","Screwed to the collar on the face of the wall")</f>
        <v>Screwed to the collar on the face of the wall</v>
      </c>
      <c r="E17" s="607"/>
      <c r="F17" s="608"/>
    </row>
    <row r="18" spans="1:7" x14ac:dyDescent="0.3">
      <c r="A18" s="105" t="s">
        <v>64</v>
      </c>
      <c r="B18" s="104" t="str">
        <f>IF(C18="","","B40759")</f>
        <v>B40759</v>
      </c>
      <c r="C18" s="104">
        <f>_xlfn.IFNA(Design!P680, "")</f>
        <v>0</v>
      </c>
      <c r="D18" s="606" t="str">
        <f>IF(C18="","","Installed to the collar during construction to prevent debris entering the system")</f>
        <v>Installed to the collar during construction to prevent debris entering the system</v>
      </c>
      <c r="E18" s="607"/>
      <c r="F18" s="608"/>
    </row>
    <row r="19" spans="1:7" x14ac:dyDescent="0.3">
      <c r="A19" s="226" t="s">
        <v>268</v>
      </c>
      <c r="B19" s="104" t="str">
        <f>IF(C19="","","B40896")</f>
        <v>B40896</v>
      </c>
      <c r="C19" s="104">
        <f>_xlfn.IFNA(Design!P680, "")</f>
        <v>0</v>
      </c>
      <c r="D19" s="609" t="str">
        <f>IF(C19="","","Restricting (blocking) damper")</f>
        <v>Restricting (blocking) damper</v>
      </c>
      <c r="E19" s="610"/>
      <c r="F19" s="611"/>
    </row>
    <row r="20" spans="1:7" x14ac:dyDescent="0.3">
      <c r="A20" s="479" t="s">
        <v>65</v>
      </c>
      <c r="B20" s="104" t="str">
        <f ca="1">IF(C20="","",_EquipmentData!W72)</f>
        <v>B40691-01</v>
      </c>
      <c r="C20" s="104">
        <f ca="1">IF(OR(FTYPE=TYPE_HM,CompactSelected),"",IF(FORIENTATION=ORI_UPFLOW,1,""))</f>
        <v>1</v>
      </c>
      <c r="D20" s="606" t="str">
        <f ca="1">IF(C20="","","Bottom Return Base")</f>
        <v>Bottom Return Base</v>
      </c>
      <c r="E20" s="607"/>
      <c r="F20" s="608"/>
    </row>
    <row r="21" spans="1:7" x14ac:dyDescent="0.3">
      <c r="A21" s="479" t="s">
        <v>531</v>
      </c>
      <c r="B21" s="104" t="str">
        <f ca="1">IF(C21="","",_EquipmentData!Z72)</f>
        <v/>
      </c>
      <c r="C21" s="104" t="str">
        <f ca="1">IF(OR(FTYPE=TYPE_HM,CompactSelected),"",IF(FORIENTATION=ORI_DOWNFL,1,""))</f>
        <v/>
      </c>
      <c r="D21" s="606" t="str">
        <f ca="1">IF(C21="","","Downflow position base")</f>
        <v/>
      </c>
      <c r="E21" s="607"/>
      <c r="F21" s="608"/>
    </row>
    <row r="22" spans="1:7" x14ac:dyDescent="0.3">
      <c r="A22" s="478" t="s">
        <v>530</v>
      </c>
      <c r="B22" s="104" t="str">
        <f>IF(C22="","",_EquipmentData!AG72)</f>
        <v/>
      </c>
      <c r="C22" s="176" t="str">
        <f>IF(HASZONING, 1,"")</f>
        <v/>
      </c>
      <c r="D22" s="606" t="str">
        <f>IF(C22="","",_EquipmentData!AH72)</f>
        <v/>
      </c>
      <c r="E22" s="607"/>
      <c r="F22" s="608"/>
    </row>
    <row r="23" spans="1:7" x14ac:dyDescent="0.3">
      <c r="A23" s="478" t="s">
        <v>529</v>
      </c>
      <c r="B23" s="104" t="str">
        <f>IF(C23="","",_EquipmentData!AG73)</f>
        <v/>
      </c>
      <c r="C23" s="104" t="str">
        <f>IF(HASZONING, 1,"")</f>
        <v/>
      </c>
      <c r="D23" s="606" t="str">
        <f>IF(C23="","",_EquipmentData!AH73)</f>
        <v/>
      </c>
      <c r="E23" s="607"/>
      <c r="F23" s="608"/>
    </row>
    <row r="24" spans="1:7" ht="15" thickBot="1" x14ac:dyDescent="0.35">
      <c r="A24" s="147"/>
      <c r="B24" s="106"/>
      <c r="C24" s="106"/>
      <c r="D24" s="612"/>
      <c r="E24" s="613"/>
      <c r="F24" s="614"/>
    </row>
    <row r="25" spans="1:7" x14ac:dyDescent="0.3">
      <c r="A25" s="171" t="s">
        <v>139</v>
      </c>
      <c r="B25" s="170"/>
      <c r="C25" s="170"/>
      <c r="D25" s="170"/>
      <c r="E25" s="170"/>
      <c r="F25" s="170"/>
    </row>
    <row r="26" spans="1:7" x14ac:dyDescent="0.3">
      <c r="A26" s="171" t="str">
        <f>UPPER("Packaging of the flex duct material is in boxes of eight (8) lengths x 15 or 25ft. Shipping orders are multiples of eight (8).")</f>
        <v>PACKAGING OF THE FLEX DUCT MATERIAL IS IN BOXES OF EIGHT (8) LENGTHS X 15 OR 25FT. SHIPPING ORDERS ARE MULTIPLES OF EIGHT (8).</v>
      </c>
      <c r="B26" s="169"/>
      <c r="C26" s="169"/>
      <c r="D26" s="169"/>
      <c r="E26" s="169"/>
      <c r="F26" s="169"/>
    </row>
    <row r="27" spans="1:7" x14ac:dyDescent="0.3">
      <c r="A27" s="107" t="s">
        <v>66</v>
      </c>
      <c r="B27" s="107"/>
      <c r="C27" s="107"/>
      <c r="D27" s="107"/>
      <c r="E27" s="107"/>
      <c r="F27" s="107"/>
    </row>
    <row r="30" spans="1:7" x14ac:dyDescent="0.3">
      <c r="C30" s="334" t="str">
        <f>_Lengths!AF7</f>
        <v>Length of each cut       =   total used      --&gt;   loss</v>
      </c>
      <c r="D30" s="335"/>
      <c r="E30" s="336"/>
      <c r="F30" s="337"/>
    </row>
    <row r="31" spans="1:7" x14ac:dyDescent="0.3">
      <c r="C31" s="338" t="str">
        <f ca="1">_Lengths!AF8</f>
        <v/>
      </c>
      <c r="D31" s="196" t="str">
        <f ca="1">_Lengths!AG8</f>
        <v/>
      </c>
      <c r="F31" s="339"/>
      <c r="G31" s="196"/>
    </row>
    <row r="32" spans="1:7" x14ac:dyDescent="0.3">
      <c r="C32" s="338" t="str">
        <f ca="1">_Lengths!AF9</f>
        <v/>
      </c>
      <c r="D32" s="196" t="str">
        <f ca="1">_Lengths!AG9</f>
        <v/>
      </c>
      <c r="F32" s="339"/>
    </row>
    <row r="33" spans="2:7" x14ac:dyDescent="0.3">
      <c r="C33" s="338" t="str">
        <f ca="1">_Lengths!AF10</f>
        <v/>
      </c>
      <c r="D33" s="196" t="str">
        <f ca="1">_Lengths!AG10</f>
        <v/>
      </c>
      <c r="F33" s="339"/>
    </row>
    <row r="34" spans="2:7" x14ac:dyDescent="0.3">
      <c r="C34" s="338" t="str">
        <f ca="1">_Lengths!AF11</f>
        <v/>
      </c>
      <c r="D34" s="196" t="str">
        <f ca="1">_Lengths!AG11</f>
        <v/>
      </c>
      <c r="F34" s="339"/>
    </row>
    <row r="35" spans="2:7" x14ac:dyDescent="0.3">
      <c r="C35" s="338" t="str">
        <f ca="1">_Lengths!AF12</f>
        <v/>
      </c>
      <c r="D35" s="196" t="str">
        <f ca="1">_Lengths!AG12</f>
        <v/>
      </c>
      <c r="F35" s="209"/>
      <c r="G35" s="196"/>
    </row>
    <row r="36" spans="2:7" x14ac:dyDescent="0.3">
      <c r="C36" s="338" t="str">
        <f ca="1">_Lengths!AF13</f>
        <v/>
      </c>
      <c r="D36" s="196" t="str">
        <f ca="1">_Lengths!AG13</f>
        <v/>
      </c>
      <c r="F36" s="339"/>
    </row>
    <row r="37" spans="2:7" x14ac:dyDescent="0.3">
      <c r="C37" s="338" t="str">
        <f ca="1">_Lengths!AF14</f>
        <v/>
      </c>
      <c r="D37" s="196" t="str">
        <f ca="1">_Lengths!AG14</f>
        <v/>
      </c>
      <c r="F37" s="339"/>
    </row>
    <row r="38" spans="2:7" x14ac:dyDescent="0.3">
      <c r="C38" s="338" t="str">
        <f ca="1">_Lengths!AF15</f>
        <v/>
      </c>
      <c r="D38" s="196" t="str">
        <f ca="1">_Lengths!AG15</f>
        <v/>
      </c>
      <c r="F38" s="339"/>
    </row>
    <row r="39" spans="2:7" x14ac:dyDescent="0.3">
      <c r="C39" s="338" t="str">
        <f ca="1">_Lengths!AF16</f>
        <v/>
      </c>
      <c r="D39" s="196" t="str">
        <f ca="1">_Lengths!AG16</f>
        <v/>
      </c>
      <c r="F39" s="339"/>
    </row>
    <row r="40" spans="2:7" x14ac:dyDescent="0.3">
      <c r="C40" s="338" t="str">
        <f ca="1">_Lengths!AF17</f>
        <v/>
      </c>
      <c r="D40" s="196" t="str">
        <f ca="1">_Lengths!AG17</f>
        <v/>
      </c>
      <c r="F40" s="339"/>
    </row>
    <row r="41" spans="2:7" x14ac:dyDescent="0.3">
      <c r="C41" s="338" t="str">
        <f ca="1">_Lengths!AF18</f>
        <v/>
      </c>
      <c r="D41" s="196" t="str">
        <f ca="1">_Lengths!AG18</f>
        <v/>
      </c>
      <c r="F41" s="339"/>
    </row>
    <row r="42" spans="2:7" x14ac:dyDescent="0.3">
      <c r="C42" s="340" t="str">
        <f ca="1">_Lengths!AF19</f>
        <v/>
      </c>
      <c r="D42" s="341" t="str">
        <f ca="1">_Lengths!AG19</f>
        <v/>
      </c>
      <c r="E42" s="342"/>
      <c r="F42" s="343"/>
    </row>
    <row r="43" spans="2:7" x14ac:dyDescent="0.3">
      <c r="C43" s="197"/>
      <c r="D43" s="196"/>
    </row>
    <row r="44" spans="2:7" x14ac:dyDescent="0.3">
      <c r="B44" s="196"/>
      <c r="C44" s="197"/>
      <c r="D44" s="196"/>
    </row>
    <row r="45" spans="2:7" x14ac:dyDescent="0.3">
      <c r="B45" s="196"/>
      <c r="C45" s="197"/>
      <c r="D45" s="196"/>
    </row>
    <row r="46" spans="2:7" x14ac:dyDescent="0.3">
      <c r="B46" s="196"/>
      <c r="C46" s="197"/>
      <c r="D46" s="196"/>
    </row>
    <row r="47" spans="2:7" x14ac:dyDescent="0.3">
      <c r="B47" s="196"/>
      <c r="C47" s="197"/>
      <c r="D47" s="196"/>
    </row>
    <row r="48" spans="2:7" x14ac:dyDescent="0.3">
      <c r="B48" s="196"/>
      <c r="C48" s="197"/>
      <c r="D48" s="196"/>
    </row>
    <row r="49" spans="2:4" x14ac:dyDescent="0.3">
      <c r="B49" s="196"/>
      <c r="C49" s="197"/>
      <c r="D49" s="196"/>
    </row>
    <row r="50" spans="2:4" x14ac:dyDescent="0.3">
      <c r="C50" s="201"/>
    </row>
  </sheetData>
  <mergeCells count="21">
    <mergeCell ref="D10:F10"/>
    <mergeCell ref="D4:F4"/>
    <mergeCell ref="D5:F5"/>
    <mergeCell ref="D6:F6"/>
    <mergeCell ref="D7:F7"/>
    <mergeCell ref="D8:F8"/>
    <mergeCell ref="D9:F9"/>
    <mergeCell ref="D23:F23"/>
    <mergeCell ref="D24:F24"/>
    <mergeCell ref="D12:F12"/>
    <mergeCell ref="D15:F15"/>
    <mergeCell ref="D17:F17"/>
    <mergeCell ref="D18:F18"/>
    <mergeCell ref="D16:F16"/>
    <mergeCell ref="D14:F14"/>
    <mergeCell ref="D13:F13"/>
    <mergeCell ref="D11:F11"/>
    <mergeCell ref="D19:F19"/>
    <mergeCell ref="D20:F20"/>
    <mergeCell ref="D21:F21"/>
    <mergeCell ref="D22:F2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F61B-4F93-4860-AD68-B722EBE93E99}">
  <dimension ref="B1:AC682"/>
  <sheetViews>
    <sheetView topLeftCell="J1" zoomScaleNormal="100" workbookViewId="0">
      <selection activeCell="Y14" sqref="Y14"/>
    </sheetView>
  </sheetViews>
  <sheetFormatPr baseColWidth="10" defaultRowHeight="13.2" x14ac:dyDescent="0.25"/>
  <cols>
    <col min="2" max="2" width="32.33203125" customWidth="1"/>
    <col min="3" max="3" width="72.6640625" customWidth="1"/>
    <col min="5" max="5" width="12" customWidth="1"/>
    <col min="6" max="6" width="32.33203125" customWidth="1"/>
    <col min="7" max="7" width="1.88671875" style="269" customWidth="1"/>
    <col min="12" max="12" width="2.33203125" style="269" customWidth="1"/>
    <col min="16" max="16" width="14.33203125" bestFit="1" customWidth="1"/>
    <col min="17" max="17" width="11.88671875" bestFit="1" customWidth="1"/>
    <col min="20" max="20" width="15.6640625" bestFit="1" customWidth="1"/>
    <col min="22" max="22" width="3" style="269" customWidth="1"/>
    <col min="23" max="23" width="22.5546875" customWidth="1"/>
    <col min="24" max="24" width="30.109375" customWidth="1"/>
    <col min="25" max="25" width="18.44140625" customWidth="1"/>
    <col min="26" max="26" width="36.44140625" customWidth="1"/>
    <col min="28" max="28" width="51" customWidth="1"/>
    <col min="29" max="29" width="2.33203125" style="269" customWidth="1"/>
  </cols>
  <sheetData>
    <row r="1" spans="2:28" ht="44.4" customHeight="1" thickBot="1" x14ac:dyDescent="0.3">
      <c r="B1" s="619" t="s">
        <v>312</v>
      </c>
      <c r="C1" s="620"/>
      <c r="D1" s="620"/>
      <c r="E1" s="595"/>
      <c r="F1" s="411"/>
      <c r="G1" s="413"/>
      <c r="H1" s="412"/>
      <c r="I1" s="412"/>
    </row>
    <row r="2" spans="2:28" x14ac:dyDescent="0.25">
      <c r="B2" s="174" t="s">
        <v>484</v>
      </c>
    </row>
    <row r="3" spans="2:28" x14ac:dyDescent="0.25">
      <c r="B3" s="164" t="s">
        <v>417</v>
      </c>
      <c r="C3" t="str">
        <f ca="1">FurnSelection</f>
        <v>C15-M-V</v>
      </c>
    </row>
    <row r="4" spans="2:28" x14ac:dyDescent="0.25">
      <c r="B4" s="164" t="s">
        <v>59</v>
      </c>
      <c r="C4" t="str">
        <f ca="1">_BOM!D5</f>
        <v>Chinook 15,000 BTU modulating, 1/2 HP, 95% AFUE, 40 to 100% modulating</v>
      </c>
    </row>
    <row r="5" spans="2:28" x14ac:dyDescent="0.25">
      <c r="B5" s="164" t="s">
        <v>419</v>
      </c>
      <c r="C5" t="str">
        <f>FORIENTATION</f>
        <v>Upflow</v>
      </c>
    </row>
    <row r="6" spans="2:28" x14ac:dyDescent="0.25">
      <c r="B6" s="164" t="s">
        <v>420</v>
      </c>
      <c r="C6" s="320">
        <f ca="1">FurnCapacity</f>
        <v>14595</v>
      </c>
      <c r="H6" s="618" t="s">
        <v>517</v>
      </c>
      <c r="I6" s="618"/>
      <c r="J6" s="618"/>
      <c r="K6" s="618"/>
      <c r="M6" s="618" t="s">
        <v>520</v>
      </c>
      <c r="N6" s="618"/>
      <c r="O6" s="618"/>
      <c r="P6" s="618"/>
      <c r="Q6" s="618"/>
      <c r="R6" s="618"/>
      <c r="S6" s="618"/>
      <c r="T6" s="618"/>
      <c r="U6" s="618"/>
      <c r="W6" s="618" t="s">
        <v>524</v>
      </c>
      <c r="X6" s="618"/>
      <c r="Y6" s="618"/>
      <c r="Z6" s="618"/>
      <c r="AA6" s="618"/>
      <c r="AB6" s="618"/>
    </row>
    <row r="7" spans="2:28" ht="15" thickBot="1" x14ac:dyDescent="0.35">
      <c r="B7" s="164" t="s">
        <v>421</v>
      </c>
      <c r="C7" s="320">
        <f ca="1">INDEX(_EquipmentList!E4:E18,MATCH(FurnSelection,_EquipmentList!A4:A18,0),1)</f>
        <v>5838</v>
      </c>
      <c r="D7">
        <f ca="1">IF(C7="","-",C7)</f>
        <v>5838</v>
      </c>
      <c r="M7" s="414" t="s">
        <v>22</v>
      </c>
      <c r="N7" s="415" t="s">
        <v>23</v>
      </c>
      <c r="O7" s="415" t="s">
        <v>24</v>
      </c>
      <c r="P7" s="416" t="s">
        <v>25</v>
      </c>
      <c r="Q7" s="415" t="s">
        <v>26</v>
      </c>
      <c r="R7" s="415" t="s">
        <v>27</v>
      </c>
      <c r="S7" s="415" t="s">
        <v>28</v>
      </c>
      <c r="T7" s="416" t="s">
        <v>29</v>
      </c>
    </row>
    <row r="8" spans="2:28" ht="14.4" x14ac:dyDescent="0.3">
      <c r="B8" s="164" t="s">
        <v>486</v>
      </c>
      <c r="C8" s="320">
        <f ca="1">SysCFM</f>
        <v>310</v>
      </c>
      <c r="M8" t="str" cm="1">
        <f t="array" ref="M8">IFERROR(INDEX(Design!B$1:B$700,_Formatting!$O24),"")</f>
        <v/>
      </c>
      <c r="N8" t="str" cm="1">
        <f t="array" ref="N8">IFERROR(INDEX(Design!C$1:C$700,_Formatting!$O24),"")</f>
        <v/>
      </c>
      <c r="O8" t="str" cm="1">
        <f t="array" ref="O8">IFERROR(INDEX(Design!D$1:D$700,_Formatting!$O24),"")</f>
        <v/>
      </c>
      <c r="P8" t="str" cm="1">
        <f t="array" ref="P8">IFERROR(INDEX(Design!E$1:E$700,_Formatting!$O24),"")</f>
        <v/>
      </c>
      <c r="Q8" t="str">
        <f t="shared" ref="Q8:Q16" si="0">IF(AND(NOT(ISBLANK(Q24)),Q24&gt;0),Q24,"")</f>
        <v/>
      </c>
      <c r="R8" t="str">
        <f t="shared" ref="R8:T8" si="1">IF(AND(NOT(ISBLANK(R24)),R24&gt;0),R24,"")</f>
        <v/>
      </c>
      <c r="S8" t="str">
        <f t="shared" si="1"/>
        <v/>
      </c>
      <c r="T8" t="str">
        <f t="shared" si="1"/>
        <v/>
      </c>
      <c r="W8" s="100" t="s">
        <v>56</v>
      </c>
      <c r="X8" s="100" t="s">
        <v>57</v>
      </c>
      <c r="Y8" s="101" t="s">
        <v>58</v>
      </c>
      <c r="Z8" s="615" t="s">
        <v>59</v>
      </c>
      <c r="AA8" s="616"/>
      <c r="AB8" s="617"/>
    </row>
    <row r="9" spans="2:28" x14ac:dyDescent="0.25">
      <c r="B9" s="164" t="s">
        <v>423</v>
      </c>
      <c r="C9" s="320">
        <f ca="1">FurnCFM</f>
        <v>310</v>
      </c>
      <c r="K9" s="174" t="s">
        <v>525</v>
      </c>
      <c r="M9" t="str" cm="1">
        <f t="array" ref="M9">IFERROR(INDEX(Design!B$1:B$700,_Formatting!$O25),"")</f>
        <v/>
      </c>
      <c r="N9" t="str" cm="1">
        <f t="array" ref="N9">IFERROR(INDEX(Design!C$1:C$700,_Formatting!$O25),"")</f>
        <v/>
      </c>
      <c r="O9" s="275" t="str" cm="1">
        <f t="array" ref="O9">IFERROR(INDEX(Design!D$1:D$700,_Formatting!$O25),"")</f>
        <v/>
      </c>
      <c r="P9" t="str" cm="1">
        <f t="array" ref="P9">IFERROR(INDEX(Design!E$1:E$700,_Formatting!$O25),"")</f>
        <v/>
      </c>
      <c r="Q9" t="str">
        <f t="shared" si="0"/>
        <v/>
      </c>
      <c r="R9" t="str">
        <f t="shared" ref="R9:T16" si="2">IF(AND(NOT(ISBLANK(R25)),R25&gt;0),R25,"")</f>
        <v/>
      </c>
      <c r="S9" t="str">
        <f t="shared" si="2"/>
        <v/>
      </c>
      <c r="T9" t="str">
        <f t="shared" si="2"/>
        <v/>
      </c>
      <c r="W9" s="389" t="str" cm="1">
        <f t="array" aca="1" ref="W9" ca="1">IFERROR(INDEX(_BOM!A$1:A$30,_Formatting!$Y33),"")</f>
        <v>Air Handler</v>
      </c>
      <c r="X9" s="389" t="str" cm="1">
        <f t="array" aca="1" ref="X9" ca="1">IFERROR(INDEX(_BOM!B$1:B$30,_Formatting!$Y33),"")</f>
        <v>C15-M-V</v>
      </c>
      <c r="Y9" s="389" cm="1">
        <f t="array" aca="1" ref="Y9" ca="1">IFERROR(INDEX(_BOM!C$1:C$30,_Formatting!$Y33),"")</f>
        <v>1</v>
      </c>
      <c r="Z9" s="389" t="str" cm="1">
        <f t="array" aca="1" ref="Z9" ca="1">IFERROR(INDEX(_BOM!D$1:D$30,_Formatting!$Y33),"")</f>
        <v>Chinook 15,000 BTU modulating, 1/2 HP, 95% AFUE, 40 to 100% modulating</v>
      </c>
    </row>
    <row r="10" spans="2:28" ht="15" thickBot="1" x14ac:dyDescent="0.35">
      <c r="B10" s="164" t="s">
        <v>424</v>
      </c>
      <c r="C10" s="320">
        <f ca="1">INDEX(_EquipmentList!F4:F18,MATCH(FurnSelection,_EquipmentList!A4:A18,0),1)</f>
        <v>310</v>
      </c>
      <c r="D10">
        <f ca="1">IF(C10="","-",C10)</f>
        <v>310</v>
      </c>
      <c r="H10" s="13" t="b">
        <f>NOT(AND(OR(Design!C10="",ISBLANK(Design!C10),Design!C10=0),OR(Design!F10="",ISBLANK(Design!F10),Design!F10=0),OR(Design!L10="",ISBLANK(Design!L10)),OR(ISBLANK(Design!A10),Design!A10=0)))</f>
        <v>0</v>
      </c>
      <c r="I10" s="390" t="str">
        <f t="array" ref="I10">IF(H10:H667,ROW(H10:H667),"")</f>
        <v/>
      </c>
      <c r="J10" s="390">
        <f>SMALL(I$10:I$680,ROW(I1))</f>
        <v>680</v>
      </c>
      <c r="K10" t="b" cm="1">
        <f t="array" ref="K10">IFERROR(INDEX(Design!A$1:A$680,_Formatting!$J10)&gt;0,FALSE)</f>
        <v>0</v>
      </c>
      <c r="M10" t="str" cm="1">
        <f t="array" ref="M10">IFERROR(INDEX(Design!B$1:B$700,_Formatting!$O26),"")</f>
        <v/>
      </c>
      <c r="N10" t="str" cm="1">
        <f t="array" ref="N10">IFERROR(INDEX(Design!C$1:C$700,_Formatting!$O26),"")</f>
        <v/>
      </c>
      <c r="O10" t="str" cm="1">
        <f t="array" ref="O10">IFERROR(INDEX(Design!D$1:D$700,_Formatting!$O26),"")</f>
        <v/>
      </c>
      <c r="P10" t="str" cm="1">
        <f t="array" ref="P10">IFERROR(INDEX(Design!E$1:E$700,_Formatting!$O26),"")</f>
        <v/>
      </c>
      <c r="Q10" t="str">
        <f t="shared" si="0"/>
        <v/>
      </c>
      <c r="R10" t="str">
        <f t="shared" si="2"/>
        <v/>
      </c>
      <c r="S10" t="str">
        <f t="shared" si="2"/>
        <v/>
      </c>
      <c r="T10" t="str">
        <f t="shared" si="2"/>
        <v/>
      </c>
      <c r="W10" s="389" t="str" cm="1">
        <f t="array" aca="1" ref="W10" ca="1">IFERROR(INDEX(_BOM!A$1:A$30,_Formatting!$Y34),"")</f>
        <v>Thermostat</v>
      </c>
      <c r="X10" s="389" t="str" cm="1">
        <f t="array" aca="1" ref="X10" ca="1">IFERROR(INDEX(_BOM!B$1:B$30,_Formatting!$Y34),"")</f>
        <v>R02P032</v>
      </c>
      <c r="Y10" s="389" cm="1">
        <f t="array" aca="1" ref="Y10" ca="1">IFERROR(INDEX(_BOM!C$1:C$30,_Formatting!$Y34),"")</f>
        <v>1</v>
      </c>
      <c r="Z10" s="389" t="str" cm="1">
        <f t="array" aca="1" ref="Z10" ca="1">IFERROR(INDEX(_BOM!D$1:D$30,_Formatting!$Y34),"")</f>
        <v>Communicating Thermostat</v>
      </c>
    </row>
    <row r="11" spans="2:28" ht="14.4" x14ac:dyDescent="0.3">
      <c r="B11" s="321" t="s">
        <v>418</v>
      </c>
      <c r="C11" s="141"/>
      <c r="H11" s="13" t="b">
        <f>NOT(AND(OR(Design!C11="",ISBLANK(Design!C11),Design!C11=0),OR(Design!F11="",ISBLANK(Design!F11),Design!F11=0),OR(Design!L11="",ISBLANK(Design!L11)),OR(ISBLANK(Design!A11),Design!A11=0)))</f>
        <v>0</v>
      </c>
      <c r="I11" s="390" t="str">
        <f t="array" ref="I11">IF(H11:H668,ROW(H11:H668),"")</f>
        <v/>
      </c>
      <c r="J11" s="390" t="e">
        <f t="shared" ref="J11:J74" si="3">SMALL(I$10:I$680,ROW(I2))</f>
        <v>#NUM!</v>
      </c>
      <c r="K11" t="b" cm="1">
        <f t="array" ref="K11">IFERROR(INDEX(Design!A$1:A$680,_Formatting!$J11)&gt;0,FALSE)</f>
        <v>0</v>
      </c>
      <c r="M11" t="str" cm="1">
        <f t="array" ref="M11">IFERROR(INDEX(Design!B$1:B$700,_Formatting!$O27),"")</f>
        <v/>
      </c>
      <c r="N11" t="str" cm="1">
        <f t="array" ref="N11">IFERROR(INDEX(Design!C$1:C$700,_Formatting!$O27),"")</f>
        <v/>
      </c>
      <c r="O11" t="str" cm="1">
        <f t="array" ref="O11">IFERROR(INDEX(Design!D$1:D$700,_Formatting!$O27),"")</f>
        <v/>
      </c>
      <c r="P11" t="str" cm="1">
        <f t="array" ref="P11">IFERROR(INDEX(Design!E$1:E$700,_Formatting!$O27),"")</f>
        <v/>
      </c>
      <c r="Q11" t="str">
        <f t="shared" si="0"/>
        <v/>
      </c>
      <c r="R11" t="str">
        <f t="shared" si="2"/>
        <v/>
      </c>
      <c r="S11" t="str">
        <f t="shared" si="2"/>
        <v/>
      </c>
      <c r="T11" t="str">
        <f t="shared" si="2"/>
        <v/>
      </c>
      <c r="W11" s="389" t="str" cm="1">
        <f t="array" aca="1" ref="W11" ca="1">IFERROR(INDEX(_BOM!A$1:A$30,_Formatting!$Y35),"")</f>
        <v>Smart Duct 15'</v>
      </c>
      <c r="X11" s="389" t="str" cm="1">
        <f t="array" aca="1" ref="X11" ca="1">IFERROR(INDEX(_BOM!B$1:B$30,_Formatting!$Y35),"")</f>
        <v>Z13I012</v>
      </c>
      <c r="Y11" s="389" cm="1">
        <f t="array" aca="1" ref="Y11" ca="1">IFERROR(INDEX(_BOM!C$1:C$30,_Formatting!$Y35),"")</f>
        <v>1</v>
      </c>
      <c r="Z11" s="389" t="str" cm="1">
        <f t="array" aca="1" ref="Z11" ca="1">IFERROR(INDEX(_BOM!D$1:D$30,_Formatting!$Y35),"")</f>
        <v>15ft of flex duct 2.5 dia.</v>
      </c>
    </row>
    <row r="12" spans="2:28" ht="14.4" x14ac:dyDescent="0.3">
      <c r="B12" s="243" t="str">
        <f>SETTING01&amp;":"</f>
        <v>:</v>
      </c>
      <c r="C12" s="322" t="str">
        <f>SETTING01VAL</f>
        <v/>
      </c>
      <c r="E12" s="175"/>
      <c r="H12" s="13" t="b">
        <f>NOT(AND(OR(Design!C12="",ISBLANK(Design!C12),Design!C12=0),OR(Design!F12="",ISBLANK(Design!F12),Design!F12=0),OR(Design!L12="",ISBLANK(Design!L12)),OR(ISBLANK(Design!A12),Design!A12=0)))</f>
        <v>0</v>
      </c>
      <c r="I12" s="390" t="str">
        <f t="array" ref="I12">IF(H12:H669,ROW(H12:H669),"")</f>
        <v/>
      </c>
      <c r="J12" s="390" t="e">
        <f t="shared" si="3"/>
        <v>#NUM!</v>
      </c>
      <c r="K12" t="b" cm="1">
        <f t="array" ref="K12">IFERROR(INDEX(Design!A$1:A$680,_Formatting!$J12)&gt;0,FALSE)</f>
        <v>0</v>
      </c>
      <c r="M12" t="str" cm="1">
        <f t="array" ref="M12">IFERROR(INDEX(Design!B$1:B$700,_Formatting!$O28),"")</f>
        <v/>
      </c>
      <c r="N12" t="str" cm="1">
        <f t="array" ref="N12">IFERROR(INDEX(Design!C$1:C$700,_Formatting!$O28),"")</f>
        <v/>
      </c>
      <c r="O12" t="str" cm="1">
        <f t="array" ref="O12">IFERROR(INDEX(Design!D$1:D$700,_Formatting!$O28),"")</f>
        <v/>
      </c>
      <c r="P12" t="str" cm="1">
        <f t="array" ref="P12">IFERROR(INDEX(Design!E$1:E$700,_Formatting!$O28),"")</f>
        <v/>
      </c>
      <c r="Q12" t="str">
        <f t="shared" si="0"/>
        <v/>
      </c>
      <c r="R12" t="str">
        <f t="shared" si="2"/>
        <v/>
      </c>
      <c r="S12" t="str">
        <f t="shared" si="2"/>
        <v/>
      </c>
      <c r="T12" t="str">
        <f t="shared" si="2"/>
        <v/>
      </c>
      <c r="W12" s="389" t="str" cm="1">
        <f t="array" aca="1" ref="W12" ca="1">IFERROR(INDEX(_BOM!A$1:A$30,_Formatting!$Y36),"")</f>
        <v>Bottom return furnace base (optional)</v>
      </c>
      <c r="X12" s="389" t="str" cm="1">
        <f t="array" aca="1" ref="X12" ca="1">IFERROR(INDEX(_BOM!B$1:B$30,_Formatting!$Y36),"")</f>
        <v>B40691-01</v>
      </c>
      <c r="Y12" s="389" cm="1">
        <f t="array" aca="1" ref="Y12" ca="1">IFERROR(INDEX(_BOM!C$1:C$30,_Formatting!$Y36),"")</f>
        <v>1</v>
      </c>
      <c r="Z12" s="389" t="str" cm="1">
        <f t="array" aca="1" ref="Z12" ca="1">IFERROR(INDEX(_BOM!D$1:D$30,_Formatting!$Y36),"")</f>
        <v>Bottom Return Base</v>
      </c>
    </row>
    <row r="13" spans="2:28" ht="14.4" x14ac:dyDescent="0.3">
      <c r="B13" s="243" t="str">
        <f>IF(FTYPE=TYPE_ELEC,"Rise (°F):","")</f>
        <v/>
      </c>
      <c r="C13" s="244" t="str">
        <f>IF(FTYPE=TYPE_ELEC, RISE,"")</f>
        <v/>
      </c>
      <c r="H13" s="13" t="b">
        <f>NOT(AND(OR(Design!C13="",ISBLANK(Design!C13),Design!C13=0),OR(Design!F13="",ISBLANK(Design!F13),Design!F13=0),OR(Design!L13="",ISBLANK(Design!L13)),OR(ISBLANK(Design!A13),Design!A13=0)))</f>
        <v>0</v>
      </c>
      <c r="I13" s="390" t="str">
        <f t="array" ref="I13">IF(H13:H670,ROW(H13:H670),"")</f>
        <v/>
      </c>
      <c r="J13" s="390" t="e">
        <f t="shared" si="3"/>
        <v>#NUM!</v>
      </c>
      <c r="K13" t="b" cm="1">
        <f t="array" ref="K13">IFERROR(INDEX(Design!A$1:A$680,_Formatting!$J13)&gt;0,FALSE)</f>
        <v>0</v>
      </c>
      <c r="M13" t="str" cm="1">
        <f t="array" ref="M13">IFERROR(INDEX(Design!B$1:B$700,_Formatting!$O29),"")</f>
        <v/>
      </c>
      <c r="N13" t="str" cm="1">
        <f t="array" ref="N13">IFERROR(INDEX(Design!C$1:C$700,_Formatting!$O29),"")</f>
        <v/>
      </c>
      <c r="O13" t="str" cm="1">
        <f t="array" ref="O13">IFERROR(INDEX(Design!D$1:D$700,_Formatting!$O29),"")</f>
        <v/>
      </c>
      <c r="P13" t="str" cm="1">
        <f t="array" ref="P13">IFERROR(INDEX(Design!E$1:E$700,_Formatting!$O29),"")</f>
        <v/>
      </c>
      <c r="Q13" t="str">
        <f t="shared" si="0"/>
        <v/>
      </c>
      <c r="R13" t="str">
        <f t="shared" si="2"/>
        <v/>
      </c>
      <c r="S13" t="str">
        <f t="shared" si="2"/>
        <v/>
      </c>
      <c r="T13" t="str">
        <f t="shared" si="2"/>
        <v/>
      </c>
      <c r="W13" s="389" t="str" cm="1">
        <f t="array" aca="1" ref="W13" ca="1">IFERROR(INDEX(_BOM!A$1:A$30,_Formatting!$Y37),"")</f>
        <v/>
      </c>
      <c r="X13" s="389" t="str" cm="1">
        <f t="array" aca="1" ref="X13" ca="1">IFERROR(INDEX(_BOM!B$1:B$30,_Formatting!$Y37),"")</f>
        <v/>
      </c>
      <c r="Y13" s="389" t="str" cm="1">
        <f t="array" aca="1" ref="Y13" ca="1">IFERROR(INDEX(_BOM!C$1:C$30,_Formatting!$Y37),"")</f>
        <v/>
      </c>
      <c r="Z13" s="389" t="str" cm="1">
        <f t="array" aca="1" ref="Z13" ca="1">IFERROR(INDEX(_BOM!D$1:D$30,_Formatting!$Y37),"")</f>
        <v/>
      </c>
    </row>
    <row r="14" spans="2:28" ht="14.4" x14ac:dyDescent="0.3">
      <c r="B14" s="243"/>
      <c r="C14" s="198"/>
      <c r="H14" s="13" t="b">
        <f>NOT(AND(OR(Design!C14="",ISBLANK(Design!C14),Design!C14=0),OR(Design!F14="",ISBLANK(Design!F14),Design!F14=0),OR(Design!L14="",ISBLANK(Design!L14)),OR(ISBLANK(Design!A14),Design!A14=0)))</f>
        <v>0</v>
      </c>
      <c r="I14" s="390" t="str">
        <f t="array" ref="I14">IF(H14:H671,ROW(H14:H671),"")</f>
        <v/>
      </c>
      <c r="J14" s="390" t="e">
        <f t="shared" si="3"/>
        <v>#NUM!</v>
      </c>
      <c r="K14" t="b" cm="1">
        <f t="array" ref="K14">IFERROR(INDEX(Design!A$1:A$680,_Formatting!$J14)&gt;0,FALSE)</f>
        <v>0</v>
      </c>
      <c r="M14" t="str" cm="1">
        <f t="array" ref="M14">IFERROR(INDEX(Design!B$1:B$700,_Formatting!$O30),"")</f>
        <v/>
      </c>
      <c r="N14" t="str" cm="1">
        <f t="array" ref="N14">IFERROR(INDEX(Design!C$1:C$700,_Formatting!$O30),"")</f>
        <v/>
      </c>
      <c r="O14" t="str" cm="1">
        <f t="array" ref="O14">IFERROR(INDEX(Design!D$1:D$700,_Formatting!$O30),"")</f>
        <v/>
      </c>
      <c r="P14" t="str" cm="1">
        <f t="array" ref="P14">IFERROR(INDEX(Design!E$1:E$700,_Formatting!$O30),"")</f>
        <v/>
      </c>
      <c r="Q14" t="str">
        <f t="shared" si="0"/>
        <v/>
      </c>
      <c r="R14" t="str">
        <f t="shared" si="2"/>
        <v/>
      </c>
      <c r="S14" t="str">
        <f t="shared" si="2"/>
        <v/>
      </c>
      <c r="T14" t="str">
        <f t="shared" si="2"/>
        <v/>
      </c>
      <c r="W14" s="389" t="str" cm="1">
        <f t="array" aca="1" ref="W14" ca="1">IFERROR(INDEX(_BOM!A$1:A$30,_Formatting!$Y38),"")</f>
        <v/>
      </c>
      <c r="X14" s="389" t="str" cm="1">
        <f t="array" aca="1" ref="X14" ca="1">IFERROR(INDEX(_BOM!B$1:B$30,_Formatting!$Y38),"")</f>
        <v/>
      </c>
      <c r="Y14" s="389" t="str" cm="1">
        <f t="array" aca="1" ref="Y14" ca="1">IFERROR(INDEX(_BOM!C$1:C$30,_Formatting!$Y38),"")</f>
        <v/>
      </c>
      <c r="Z14" s="389" t="str" cm="1">
        <f t="array" aca="1" ref="Z14" ca="1">IFERROR(INDEX(_BOM!D$1:D$30,_Formatting!$Y38),"")</f>
        <v/>
      </c>
    </row>
    <row r="15" spans="2:28" ht="24" thickBot="1" x14ac:dyDescent="0.5">
      <c r="B15" s="323" t="str">
        <f>IF(FTYPE=TYPE_ELEC,"IMPORTANT: ADJUST SUPREME MAX POWER &amp; RISE TO SPECIFIED VALUES",IF(FTYPE=TYPE_HM,"IMPORTANT: ADJUST HYDROMAX HEAT FAN RATIO TO SPECIFIED VALUE",""))</f>
        <v/>
      </c>
      <c r="C15" s="199"/>
      <c r="H15" s="13" t="b">
        <f>NOT(AND(OR(Design!C15="",ISBLANK(Design!C15),Design!C15=0),OR(Design!F15="",ISBLANK(Design!F15),Design!F15=0),OR(Design!L15="",ISBLANK(Design!L15)),OR(ISBLANK(Design!A15),Design!A15=0)))</f>
        <v>0</v>
      </c>
      <c r="I15" s="390" t="str">
        <f t="array" ref="I15">IF(H15:H672,ROW(H15:H672),"")</f>
        <v/>
      </c>
      <c r="J15" s="390" t="e">
        <f t="shared" si="3"/>
        <v>#NUM!</v>
      </c>
      <c r="K15" t="b" cm="1">
        <f t="array" ref="K15">IFERROR(INDEX(Design!A$1:A$680,_Formatting!$J15)&gt;0,FALSE)</f>
        <v>0</v>
      </c>
      <c r="M15" t="str" cm="1">
        <f t="array" ref="M15">IFERROR(INDEX(Design!B$1:B$700,_Formatting!$O31),"")</f>
        <v/>
      </c>
      <c r="N15" t="str" cm="1">
        <f t="array" ref="N15">IFERROR(INDEX(Design!C$1:C$700,_Formatting!$O31),"")</f>
        <v/>
      </c>
      <c r="O15" t="str" cm="1">
        <f t="array" ref="O15">IFERROR(INDEX(Design!D$1:D$700,_Formatting!$O31),"")</f>
        <v/>
      </c>
      <c r="P15" t="str" cm="1">
        <f t="array" ref="P15">IFERROR(INDEX(Design!E$1:E$700,_Formatting!$O31),"")</f>
        <v/>
      </c>
      <c r="Q15" t="str">
        <f t="shared" si="0"/>
        <v/>
      </c>
      <c r="R15" t="str">
        <f t="shared" si="2"/>
        <v/>
      </c>
      <c r="S15" t="str">
        <f t="shared" si="2"/>
        <v/>
      </c>
      <c r="T15" t="str">
        <f t="shared" si="2"/>
        <v/>
      </c>
      <c r="W15" s="389" t="str" cm="1">
        <f t="array" aca="1" ref="W15" ca="1">IFERROR(INDEX(_BOM!A$1:A$30,_Formatting!$Y39),"")</f>
        <v/>
      </c>
      <c r="X15" s="389" t="str" cm="1">
        <f t="array" aca="1" ref="X15" ca="1">IFERROR(INDEX(_BOM!B$1:B$30,_Formatting!$Y39),"")</f>
        <v/>
      </c>
      <c r="Y15" s="389" t="str" cm="1">
        <f t="array" aca="1" ref="Y15" ca="1">IFERROR(INDEX(_BOM!C$1:C$30,_Formatting!$Y39),"")</f>
        <v/>
      </c>
      <c r="Z15" s="389" t="str" cm="1">
        <f t="array" aca="1" ref="Z15" ca="1">IFERROR(INDEX(_BOM!D$1:D$30,_Formatting!$Y39),"")</f>
        <v/>
      </c>
    </row>
    <row r="16" spans="2:28" ht="14.4" x14ac:dyDescent="0.3">
      <c r="B16" s="164" t="s">
        <v>485</v>
      </c>
      <c r="C16" t="str">
        <f>IF(HASZONING, NBZONES &amp; " Zones","")</f>
        <v/>
      </c>
      <c r="H16" s="13" t="b">
        <f>NOT(AND(OR(Design!C16="",ISBLANK(Design!C16),Design!C16=0),OR(Design!F16="",ISBLANK(Design!F16),Design!F16=0),OR(Design!L16="",ISBLANK(Design!L16)),OR(ISBLANK(Design!A16),Design!A16=0)))</f>
        <v>0</v>
      </c>
      <c r="I16" s="390" t="str">
        <f t="array" ref="I16">IF(H16:H673,ROW(H16:H673),"")</f>
        <v/>
      </c>
      <c r="J16" s="390" t="e">
        <f t="shared" si="3"/>
        <v>#NUM!</v>
      </c>
      <c r="K16" t="b" cm="1">
        <f t="array" ref="K16">IFERROR(INDEX(Design!A$1:A$680,_Formatting!$J16)&gt;0,FALSE)</f>
        <v>0</v>
      </c>
      <c r="M16" t="str" cm="1">
        <f t="array" ref="M16">IFERROR(INDEX(Design!B$1:B$700,_Formatting!$O32),"")</f>
        <v/>
      </c>
      <c r="N16" t="str" cm="1">
        <f t="array" ref="N16">IFERROR(INDEX(Design!C$1:C$700,_Formatting!$O32),"")</f>
        <v/>
      </c>
      <c r="O16" t="str" cm="1">
        <f t="array" ref="O16">IFERROR(INDEX(Design!D$1:D$700,_Formatting!$O32),"")</f>
        <v/>
      </c>
      <c r="P16" t="str" cm="1">
        <f t="array" ref="P16">IFERROR(INDEX(Design!E$1:E$700,_Formatting!$O32),"")</f>
        <v/>
      </c>
      <c r="Q16" t="str">
        <f t="shared" si="0"/>
        <v/>
      </c>
      <c r="R16" t="str">
        <f t="shared" si="2"/>
        <v/>
      </c>
      <c r="S16" t="str">
        <f t="shared" si="2"/>
        <v/>
      </c>
      <c r="T16" t="str">
        <f t="shared" si="2"/>
        <v/>
      </c>
      <c r="W16" s="389" t="str" cm="1">
        <f t="array" aca="1" ref="W16" ca="1">IFERROR(INDEX(_BOM!A$1:A$30,_Formatting!$Y40),"")</f>
        <v/>
      </c>
      <c r="X16" s="389" t="str" cm="1">
        <f t="array" aca="1" ref="X16" ca="1">IFERROR(INDEX(_BOM!B$1:B$30,_Formatting!$Y40),"")</f>
        <v/>
      </c>
      <c r="Y16" s="389" t="str" cm="1">
        <f t="array" aca="1" ref="Y16" ca="1">IFERROR(INDEX(_BOM!C$1:C$30,_Formatting!$Y40),"")</f>
        <v/>
      </c>
      <c r="Z16" s="389" t="str" cm="1">
        <f t="array" aca="1" ref="Z16" ca="1">IFERROR(INDEX(_BOM!D$1:D$30,_Formatting!$Y40),"")</f>
        <v/>
      </c>
    </row>
    <row r="17" spans="2:26" ht="14.4" x14ac:dyDescent="0.3">
      <c r="H17" s="13" t="b">
        <f>NOT(AND(OR(Design!C17="",ISBLANK(Design!C17),Design!C17=0),OR(Design!F17="",ISBLANK(Design!F17),Design!F17=0),OR(Design!L17="",ISBLANK(Design!L17)),OR(ISBLANK(Design!A17),Design!A17=0)))</f>
        <v>0</v>
      </c>
      <c r="I17" s="390" t="str">
        <f t="array" ref="I17">IF(H17:H674,ROW(H17:H674),"")</f>
        <v/>
      </c>
      <c r="J17" s="390" t="e">
        <f t="shared" si="3"/>
        <v>#NUM!</v>
      </c>
      <c r="K17" t="b" cm="1">
        <f t="array" ref="K17">IFERROR(INDEX(Design!A$1:A$680,_Formatting!$J17)&gt;0,FALSE)</f>
        <v>0</v>
      </c>
      <c r="M17" s="206"/>
      <c r="N17" s="206"/>
      <c r="O17" s="206"/>
      <c r="P17" s="206"/>
      <c r="Q17" s="206"/>
      <c r="R17" s="206"/>
      <c r="S17" s="206"/>
      <c r="T17" s="206"/>
      <c r="W17" s="389" t="str" cm="1">
        <f t="array" aca="1" ref="W17" ca="1">IFERROR(INDEX(_BOM!A$1:A$30,_Formatting!$Y41),"")</f>
        <v/>
      </c>
      <c r="X17" s="389" t="str" cm="1">
        <f t="array" aca="1" ref="X17" ca="1">IFERROR(INDEX(_BOM!B$1:B$30,_Formatting!$Y41),"")</f>
        <v/>
      </c>
      <c r="Y17" s="389" t="str" cm="1">
        <f t="array" aca="1" ref="Y17" ca="1">IFERROR(INDEX(_BOM!C$1:C$30,_Formatting!$Y41),"")</f>
        <v/>
      </c>
      <c r="Z17" s="389" t="str" cm="1">
        <f t="array" aca="1" ref="Z17" ca="1">IFERROR(INDEX(_BOM!D$1:D$30,_Formatting!$Y41),"")</f>
        <v/>
      </c>
    </row>
    <row r="18" spans="2:26" ht="14.4" x14ac:dyDescent="0.3">
      <c r="H18" s="13" t="b">
        <f>NOT(AND(OR(Design!C18="",ISBLANK(Design!C18),Design!C18=0),OR(Design!F18="",ISBLANK(Design!F18),Design!F18=0),OR(Design!L18="",ISBLANK(Design!L18)),OR(ISBLANK(Design!A18),Design!A18=0)))</f>
        <v>0</v>
      </c>
      <c r="I18" s="390" t="str">
        <f t="array" ref="I18">IF(H18:H675,ROW(H18:H675),"")</f>
        <v/>
      </c>
      <c r="J18" s="390" t="e">
        <f t="shared" si="3"/>
        <v>#NUM!</v>
      </c>
      <c r="K18" t="b" cm="1">
        <f t="array" ref="K18">IFERROR(INDEX(Design!A$1:A$680,_Formatting!$J18)&gt;0,FALSE)</f>
        <v>0</v>
      </c>
      <c r="W18" s="389" t="str" cm="1">
        <f t="array" aca="1" ref="W18" ca="1">IFERROR(INDEX(_BOM!A$1:A$30,_Formatting!$Y42),"")</f>
        <v/>
      </c>
      <c r="X18" s="389" t="str" cm="1">
        <f t="array" aca="1" ref="X18" ca="1">IFERROR(INDEX(_BOM!B$1:B$30,_Formatting!$Y42),"")</f>
        <v/>
      </c>
      <c r="Y18" s="389" t="str" cm="1">
        <f t="array" aca="1" ref="Y18" ca="1">IFERROR(INDEX(_BOM!C$1:C$30,_Formatting!$Y42),"")</f>
        <v/>
      </c>
      <c r="Z18" s="389" t="str" cm="1">
        <f t="array" aca="1" ref="Z18" ca="1">IFERROR(INDEX(_BOM!D$1:D$30,_Formatting!$Y42),"")</f>
        <v/>
      </c>
    </row>
    <row r="19" spans="2:26" ht="14.4" x14ac:dyDescent="0.3">
      <c r="H19" s="13" t="b">
        <f>NOT(AND(OR(Design!C19="",ISBLANK(Design!C19),Design!C19=0),OR(Design!F19="",ISBLANK(Design!F19),Design!F19=0),OR(Design!L19="",ISBLANK(Design!L19)),OR(ISBLANK(Design!A19),Design!A19=0)))</f>
        <v>0</v>
      </c>
      <c r="I19" s="390" t="str">
        <f t="array" ref="I19">IF(H19:H676,ROW(H19:H676),"")</f>
        <v/>
      </c>
      <c r="J19" s="390" t="e">
        <f t="shared" si="3"/>
        <v>#NUM!</v>
      </c>
      <c r="K19" t="b" cm="1">
        <f t="array" ref="K19">IFERROR(INDEX(Design!A$1:A$680,_Formatting!$J19)&gt;0,FALSE)</f>
        <v>0</v>
      </c>
      <c r="W19" s="389" t="str" cm="1">
        <f t="array" aca="1" ref="W19" ca="1">IFERROR(INDEX(_BOM!A$1:A$30,_Formatting!$Y43),"")</f>
        <v/>
      </c>
      <c r="X19" s="389" t="str" cm="1">
        <f t="array" aca="1" ref="X19" ca="1">IFERROR(INDEX(_BOM!B$1:B$30,_Formatting!$Y43),"")</f>
        <v/>
      </c>
      <c r="Y19" s="389" t="str" cm="1">
        <f t="array" aca="1" ref="Y19" ca="1">IFERROR(INDEX(_BOM!C$1:C$30,_Formatting!$Y43),"")</f>
        <v/>
      </c>
      <c r="Z19" s="389" t="str" cm="1">
        <f t="array" aca="1" ref="Z19" ca="1">IFERROR(INDEX(_BOM!D$1:D$30,_Formatting!$Y43),"")</f>
        <v/>
      </c>
    </row>
    <row r="20" spans="2:26" ht="14.4" x14ac:dyDescent="0.3">
      <c r="B20" s="174" t="s">
        <v>487</v>
      </c>
      <c r="H20" s="13" t="b">
        <f>NOT(AND(OR(Design!C20="",ISBLANK(Design!C20),Design!C20=0),OR(Design!F20="",ISBLANK(Design!F20),Design!F20=0),OR(Design!L20="",ISBLANK(Design!L20)),OR(ISBLANK(Design!A20),Design!A20=0)))</f>
        <v>0</v>
      </c>
      <c r="I20" s="390" t="str">
        <f t="array" ref="I20">IF(H20:H677,ROW(H20:H677),"")</f>
        <v/>
      </c>
      <c r="J20" s="390" t="e">
        <f t="shared" si="3"/>
        <v>#NUM!</v>
      </c>
      <c r="K20" t="b" cm="1">
        <f t="array" ref="K20">IFERROR(INDEX(Design!A$1:A$680,_Formatting!$J20)&gt;0,FALSE)</f>
        <v>0</v>
      </c>
      <c r="W20" s="389" t="str" cm="1">
        <f t="array" aca="1" ref="W20" ca="1">IFERROR(INDEX(_BOM!A$1:A$30,_Formatting!$Y44),"")</f>
        <v/>
      </c>
      <c r="X20" s="389" t="str" cm="1">
        <f t="array" aca="1" ref="X20" ca="1">IFERROR(INDEX(_BOM!B$1:B$30,_Formatting!$Y44),"")</f>
        <v/>
      </c>
      <c r="Y20" s="389" t="str" cm="1">
        <f t="array" aca="1" ref="Y20" ca="1">IFERROR(INDEX(_BOM!C$1:C$30,_Formatting!$Y44),"")</f>
        <v/>
      </c>
      <c r="Z20" s="389" t="str" cm="1">
        <f t="array" aca="1" ref="Z20" ca="1">IFERROR(INDEX(_BOM!D$1:D$30,_Formatting!$Y44),"")</f>
        <v/>
      </c>
    </row>
    <row r="21" spans="2:26" ht="14.4" x14ac:dyDescent="0.3">
      <c r="B21" s="164" t="s">
        <v>417</v>
      </c>
      <c r="C21" t="e">
        <f>CondSelection</f>
        <v>#N/A</v>
      </c>
      <c r="H21" s="13" t="b">
        <f>NOT(AND(OR(Design!C21="",ISBLANK(Design!C21),Design!C21=0),OR(Design!F21="",ISBLANK(Design!F21),Design!F21=0),OR(Design!L21="",ISBLANK(Design!L21)),OR(ISBLANK(Design!A21),Design!A21=0)))</f>
        <v>0</v>
      </c>
      <c r="I21" s="390" t="str">
        <f t="array" ref="I21">IF(H21:H678,ROW(H21:H678),"")</f>
        <v/>
      </c>
      <c r="J21" s="390" t="e">
        <f t="shared" si="3"/>
        <v>#NUM!</v>
      </c>
      <c r="K21" t="b" cm="1">
        <f t="array" ref="K21">IFERROR(INDEX(Design!A$1:A$680,_Formatting!$J21)&gt;0,FALSE)</f>
        <v>0</v>
      </c>
      <c r="W21" s="389" t="str" cm="1">
        <f t="array" aca="1" ref="W21" ca="1">IFERROR(INDEX(_BOM!A$1:A$30,_Formatting!$Y45),"")</f>
        <v/>
      </c>
      <c r="X21" s="389" t="str" cm="1">
        <f t="array" aca="1" ref="X21" ca="1">IFERROR(INDEX(_BOM!B$1:B$30,_Formatting!$Y45),"")</f>
        <v/>
      </c>
      <c r="Y21" s="389" t="str" cm="1">
        <f t="array" aca="1" ref="Y21" ca="1">IFERROR(INDEX(_BOM!C$1:C$30,_Formatting!$Y45),"")</f>
        <v/>
      </c>
      <c r="Z21" s="389" t="str" cm="1">
        <f t="array" aca="1" ref="Z21" ca="1">IFERROR(INDEX(_BOM!D$1:D$30,_Formatting!$Y45),"")</f>
        <v/>
      </c>
    </row>
    <row r="22" spans="2:26" ht="14.4" x14ac:dyDescent="0.3">
      <c r="B22" s="164" t="s">
        <v>59</v>
      </c>
      <c r="C22" t="str">
        <f>_BOM!D6</f>
        <v/>
      </c>
      <c r="H22" s="13" t="b">
        <f>NOT(AND(OR(Design!C22="",ISBLANK(Design!C22),Design!C22=0),OR(Design!F22="",ISBLANK(Design!F22),Design!F22=0),OR(Design!L22="",ISBLANK(Design!L22)),OR(ISBLANK(Design!A22),Design!A22=0)))</f>
        <v>0</v>
      </c>
      <c r="I22" s="390" t="str">
        <f t="array" ref="I22">IF(H22:H679,ROW(H22:H679),"")</f>
        <v/>
      </c>
      <c r="J22" s="390" t="e">
        <f t="shared" si="3"/>
        <v>#NUM!</v>
      </c>
      <c r="K22" t="b" cm="1">
        <f t="array" ref="K22">IFERROR(INDEX(Design!A$1:A$680,_Formatting!$J22)&gt;0,FALSE)</f>
        <v>0</v>
      </c>
      <c r="W22" s="389" t="str" cm="1">
        <f t="array" aca="1" ref="W22" ca="1">IFERROR(INDEX(_BOM!A$1:A$30,_Formatting!$Y46),"")</f>
        <v/>
      </c>
      <c r="X22" s="389" t="str" cm="1">
        <f t="array" aca="1" ref="X22" ca="1">IFERROR(INDEX(_BOM!B$1:B$30,_Formatting!$Y46),"")</f>
        <v/>
      </c>
      <c r="Y22" s="389" t="str" cm="1">
        <f t="array" aca="1" ref="Y22" ca="1">IFERROR(INDEX(_BOM!C$1:C$30,_Formatting!$Y46),"")</f>
        <v/>
      </c>
      <c r="Z22" s="389" t="str" cm="1">
        <f t="array" aca="1" ref="Z22" ca="1">IFERROR(INDEX(_BOM!D$1:D$30,_Formatting!$Y46),"")</f>
        <v/>
      </c>
    </row>
    <row r="23" spans="2:26" ht="15" thickBot="1" x14ac:dyDescent="0.35">
      <c r="B23" s="164" t="s">
        <v>510</v>
      </c>
      <c r="C23" s="320">
        <f>CondCFM</f>
        <v>0</v>
      </c>
      <c r="H23" s="13" t="b">
        <f>NOT(AND(OR(Design!C23="",ISBLANK(Design!C23),Design!C23=0),OR(Design!F23="",ISBLANK(Design!F23),Design!F23=0),OR(Design!L23="",ISBLANK(Design!L23)),OR(ISBLANK(Design!A23),Design!A23=0)))</f>
        <v>0</v>
      </c>
      <c r="I23" s="390" t="str">
        <f t="array" ref="I23">IF(H23:H680,ROW(H23:H680),"")</f>
        <v/>
      </c>
      <c r="J23" s="390" t="e">
        <f t="shared" si="3"/>
        <v>#NUM!</v>
      </c>
      <c r="K23" t="b" cm="1">
        <f t="array" ref="K23">IFERROR(INDEX(Design!A$1:A$680,_Formatting!$J23)&gt;0,FALSE)</f>
        <v>0</v>
      </c>
      <c r="W23" s="389" t="str" cm="1">
        <f t="array" aca="1" ref="W23" ca="1">IFERROR(INDEX(_BOM!A$1:A$30,_Formatting!$Y47),"")</f>
        <v/>
      </c>
      <c r="X23" s="389" t="str" cm="1">
        <f t="array" aca="1" ref="X23" ca="1">IFERROR(INDEX(_BOM!B$1:B$30,_Formatting!$Y47),"")</f>
        <v/>
      </c>
      <c r="Y23" s="389" t="str" cm="1">
        <f t="array" aca="1" ref="Y23" ca="1">IFERROR(INDEX(_BOM!C$1:C$30,_Formatting!$Y47),"")</f>
        <v/>
      </c>
      <c r="Z23" s="389" t="str" cm="1">
        <f t="array" aca="1" ref="Z23" ca="1">IFERROR(INDEX(_BOM!D$1:D$30,_Formatting!$Y47),"")</f>
        <v/>
      </c>
    </row>
    <row r="24" spans="2:26" ht="14.4" x14ac:dyDescent="0.3">
      <c r="B24" s="321" t="s">
        <v>418</v>
      </c>
      <c r="C24" s="141"/>
      <c r="H24" s="13" t="b">
        <f>NOT(AND(OR(Design!C24="",ISBLANK(Design!C24),Design!C24=0),OR(Design!F24="",ISBLANK(Design!F24),Design!F24=0),OR(Design!L24="",ISBLANK(Design!L24)),OR(ISBLANK(Design!A24),Design!A24=0)))</f>
        <v>0</v>
      </c>
      <c r="I24" s="390" t="str">
        <f t="array" ref="I24">IF(H24:H680,ROW(H24:H680),"")</f>
        <v/>
      </c>
      <c r="J24" s="390" t="e">
        <f t="shared" si="3"/>
        <v>#NUM!</v>
      </c>
      <c r="K24" t="b" cm="1">
        <f t="array" ref="K24">IFERROR(INDEX(Design!A$1:A$680,_Formatting!$J24)&gt;0,FALSE)</f>
        <v>0</v>
      </c>
      <c r="M24" t="b">
        <f>NOT(ISBLANK(Design!C683))</f>
        <v>0</v>
      </c>
      <c r="N24" t="str">
        <f>IF(M24,ROW(Design!B683),"")</f>
        <v/>
      </c>
      <c r="O24" t="e">
        <f>SMALL(N$24:N$32,ROW(N1))</f>
        <v>#NUM!</v>
      </c>
      <c r="Q24" t="str" cm="1">
        <f t="array" ref="Q24">IFERROR(INDEX(Design!F$1:F$700,_Formatting!$O24),"")</f>
        <v/>
      </c>
      <c r="R24" t="str" cm="1">
        <f t="array" ref="R24">IFERROR(INDEX(Design!G$1:G$700,_Formatting!$O24),"")</f>
        <v/>
      </c>
      <c r="S24" t="str" cm="1">
        <f t="array" ref="S24">IFERROR(INDEX(Design!H$1:H$700,_Formatting!$O24),"")</f>
        <v/>
      </c>
      <c r="T24" t="str" cm="1">
        <f t="array" ref="T24">IFERROR(INDEX(Design!I$1:I$700,_Formatting!$O24),"")</f>
        <v/>
      </c>
      <c r="W24" s="389" t="str" cm="1">
        <f t="array" aca="1" ref="W24" ca="1">IFERROR(INDEX(_BOM!A$1:A$30,_Formatting!$Y48),"")</f>
        <v/>
      </c>
      <c r="X24" s="389" t="str" cm="1">
        <f t="array" aca="1" ref="X24" ca="1">IFERROR(INDEX(_BOM!B$1:B$30,_Formatting!$Y48),"")</f>
        <v/>
      </c>
      <c r="Y24" s="389" t="str" cm="1">
        <f t="array" aca="1" ref="Y24" ca="1">IFERROR(INDEX(_BOM!C$1:C$30,_Formatting!$Y48),"")</f>
        <v/>
      </c>
      <c r="Z24" s="389" t="str" cm="1">
        <f t="array" aca="1" ref="Z24" ca="1">IFERROR(INDEX(_BOM!D$1:D$30,_Formatting!$Y48),"")</f>
        <v/>
      </c>
    </row>
    <row r="25" spans="2:26" ht="15" thickBot="1" x14ac:dyDescent="0.35">
      <c r="B25" s="324" t="s">
        <v>511</v>
      </c>
      <c r="C25" s="287">
        <f>CFM_TON</f>
        <v>400</v>
      </c>
      <c r="H25" s="13" t="b">
        <f>NOT(AND(OR(Design!C25="",ISBLANK(Design!C25),Design!C25=0),OR(Design!F25="",ISBLANK(Design!F25),Design!F25=0),OR(Design!L25="",ISBLANK(Design!L25)),OR(ISBLANK(Design!A25),Design!A25=0)))</f>
        <v>0</v>
      </c>
      <c r="I25" s="390" t="str">
        <f t="array" ref="I25">IF(H25:H680,ROW(H25:H680),"")</f>
        <v/>
      </c>
      <c r="J25" s="390" t="e">
        <f t="shared" si="3"/>
        <v>#NUM!</v>
      </c>
      <c r="K25" t="b" cm="1">
        <f t="array" ref="K25">IFERROR(INDEX(Design!A$1:A$680,_Formatting!$J25)&gt;0,FALSE)</f>
        <v>0</v>
      </c>
      <c r="M25" t="b">
        <f>NOT(ISBLANK(Design!C684))</f>
        <v>0</v>
      </c>
      <c r="N25" t="str">
        <f>IF(M25,ROW(Design!B684),"")</f>
        <v/>
      </c>
      <c r="O25" t="e">
        <f t="shared" ref="O25:O32" si="4">SMALL(N$24:N$32,ROW(N2))</f>
        <v>#NUM!</v>
      </c>
      <c r="Q25" t="str" cm="1">
        <f t="array" ref="Q25">IFERROR(INDEX(Design!F$1:F$700,_Formatting!$O25),"")</f>
        <v/>
      </c>
      <c r="R25" t="str" cm="1">
        <f t="array" ref="R25">IFERROR(INDEX(Design!G$1:G$700,_Formatting!$O25),"")</f>
        <v/>
      </c>
      <c r="S25" t="str" cm="1">
        <f t="array" ref="S25">IFERROR(INDEX(Design!H$1:H$700,_Formatting!$O25),"")</f>
        <v/>
      </c>
      <c r="T25" t="str" cm="1">
        <f t="array" ref="T25">IFERROR(INDEX(Design!I$1:I$700,_Formatting!$O25),"")</f>
        <v/>
      </c>
      <c r="W25" s="389" t="str" cm="1">
        <f t="array" aca="1" ref="W25" ca="1">IFERROR(INDEX(_BOM!A$1:A$30,_Formatting!$Y49),"")</f>
        <v/>
      </c>
      <c r="X25" s="389" t="str" cm="1">
        <f t="array" aca="1" ref="X25" ca="1">IFERROR(INDEX(_BOM!B$1:B$30,_Formatting!$Y49),"")</f>
        <v/>
      </c>
      <c r="Y25" s="389" t="str" cm="1">
        <f t="array" aca="1" ref="Y25" ca="1">IFERROR(INDEX(_BOM!C$1:C$30,_Formatting!$Y49),"")</f>
        <v/>
      </c>
      <c r="Z25" s="389" t="str" cm="1">
        <f t="array" aca="1" ref="Z25" ca="1">IFERROR(INDEX(_BOM!D$1:D$30,_Formatting!$Y49),"")</f>
        <v/>
      </c>
    </row>
    <row r="26" spans="2:26" ht="14.4" x14ac:dyDescent="0.3">
      <c r="H26" s="13" t="b">
        <f>NOT(AND(OR(Design!C26="",ISBLANK(Design!C26),Design!C26=0),OR(Design!F26="",ISBLANK(Design!F26),Design!F26=0),OR(Design!L26="",ISBLANK(Design!L26)),OR(ISBLANK(Design!A26),Design!A26=0)))</f>
        <v>0</v>
      </c>
      <c r="I26" s="390" t="str">
        <f t="array" ref="I26">IF(H26:H680,ROW(H26:H680),"")</f>
        <v/>
      </c>
      <c r="J26" s="390" t="e">
        <f t="shared" si="3"/>
        <v>#NUM!</v>
      </c>
      <c r="K26" t="b" cm="1">
        <f t="array" ref="K26">IFERROR(INDEX(Design!A$1:A$680,_Formatting!$J26)&gt;0,FALSE)</f>
        <v>0</v>
      </c>
      <c r="M26" t="b">
        <f>NOT(ISBLANK(Design!C685))</f>
        <v>0</v>
      </c>
      <c r="N26" t="str">
        <f>IF(M26,ROW(Design!B685),"")</f>
        <v/>
      </c>
      <c r="O26" t="e">
        <f t="shared" si="4"/>
        <v>#NUM!</v>
      </c>
      <c r="Q26" t="str" cm="1">
        <f t="array" ref="Q26">IFERROR(INDEX(Design!F$1:F$700,_Formatting!$O26),"")</f>
        <v/>
      </c>
      <c r="R26" t="str" cm="1">
        <f t="array" ref="R26">IFERROR(INDEX(Design!G$1:G$700,_Formatting!$O26),"")</f>
        <v/>
      </c>
      <c r="S26" t="str" cm="1">
        <f t="array" ref="S26">IFERROR(INDEX(Design!H$1:H$700,_Formatting!$O26),"")</f>
        <v/>
      </c>
      <c r="T26" t="str" cm="1">
        <f t="array" ref="T26">IFERROR(INDEX(Design!I$1:I$700,_Formatting!$O26),"")</f>
        <v/>
      </c>
      <c r="W26" s="389" t="str" cm="1">
        <f t="array" aca="1" ref="W26" ca="1">IFERROR(INDEX(_BOM!A$1:A$30,_Formatting!$Y50),"")</f>
        <v/>
      </c>
      <c r="X26" s="389" t="str" cm="1">
        <f t="array" aca="1" ref="X26" ca="1">IFERROR(INDEX(_BOM!B$1:B$30,_Formatting!$Y50),"")</f>
        <v/>
      </c>
      <c r="Y26" s="389" t="str" cm="1">
        <f t="array" aca="1" ref="Y26" ca="1">IFERROR(INDEX(_BOM!C$1:C$30,_Formatting!$Y50),"")</f>
        <v/>
      </c>
      <c r="Z26" s="389" t="str" cm="1">
        <f t="array" aca="1" ref="Z26" ca="1">IFERROR(INDEX(_BOM!D$1:D$30,_Formatting!$Y50),"")</f>
        <v/>
      </c>
    </row>
    <row r="27" spans="2:26" ht="14.4" x14ac:dyDescent="0.3">
      <c r="H27" s="13" t="b">
        <f>NOT(AND(OR(Design!C27="",ISBLANK(Design!C27),Design!C27=0),OR(Design!F27="",ISBLANK(Design!F27),Design!F27=0),OR(Design!L27="",ISBLANK(Design!L27)),OR(ISBLANK(Design!A27),Design!A27=0)))</f>
        <v>0</v>
      </c>
      <c r="I27" s="390" t="str">
        <f t="array" ref="I27">IF(H27:H680,ROW(H27:H680),"")</f>
        <v/>
      </c>
      <c r="J27" s="390" t="e">
        <f t="shared" si="3"/>
        <v>#NUM!</v>
      </c>
      <c r="K27" t="b" cm="1">
        <f t="array" ref="K27">IFERROR(INDEX(Design!A$1:A$680,_Formatting!$J27)&gt;0,FALSE)</f>
        <v>0</v>
      </c>
      <c r="M27" t="b">
        <f>NOT(ISBLANK(Design!C686))</f>
        <v>0</v>
      </c>
      <c r="N27" t="str">
        <f>IF(M27,ROW(Design!B686),"")</f>
        <v/>
      </c>
      <c r="O27" t="e">
        <f t="shared" si="4"/>
        <v>#NUM!</v>
      </c>
      <c r="Q27" t="str" cm="1">
        <f t="array" ref="Q27">IFERROR(INDEX(Design!F$1:F$700,_Formatting!$O27),"")</f>
        <v/>
      </c>
      <c r="R27" t="str" cm="1">
        <f t="array" ref="R27">IFERROR(INDEX(Design!G$1:G$700,_Formatting!$O27),"")</f>
        <v/>
      </c>
      <c r="S27" t="str" cm="1">
        <f t="array" ref="S27">IFERROR(INDEX(Design!H$1:H$700,_Formatting!$O27),"")</f>
        <v/>
      </c>
      <c r="T27" t="str" cm="1">
        <f t="array" ref="T27">IFERROR(INDEX(Design!I$1:I$700,_Formatting!$O27),"")</f>
        <v/>
      </c>
      <c r="W27" s="389" t="str" cm="1">
        <f t="array" aca="1" ref="W27" ca="1">IFERROR(INDEX(_BOM!A$1:A$30,_Formatting!$Y51),"")</f>
        <v/>
      </c>
      <c r="X27" s="389" t="str" cm="1">
        <f t="array" aca="1" ref="X27" ca="1">IFERROR(INDEX(_BOM!B$1:B$30,_Formatting!$Y51),"")</f>
        <v/>
      </c>
      <c r="Y27" s="389" t="str" cm="1">
        <f t="array" aca="1" ref="Y27" ca="1">IFERROR(INDEX(_BOM!C$1:C$30,_Formatting!$Y51),"")</f>
        <v/>
      </c>
      <c r="Z27" s="389" t="str" cm="1">
        <f t="array" aca="1" ref="Z27" ca="1">IFERROR(INDEX(_BOM!D$1:D$30,_Formatting!$Y51),"")</f>
        <v/>
      </c>
    </row>
    <row r="28" spans="2:26" ht="14.4" x14ac:dyDescent="0.3">
      <c r="H28" s="13" t="b">
        <f>NOT(AND(OR(Design!C28="",ISBLANK(Design!C28),Design!C28=0),OR(Design!F28="",ISBLANK(Design!F28),Design!F28=0),OR(Design!L28="",ISBLANK(Design!L28)),OR(ISBLANK(Design!A28),Design!A28=0)))</f>
        <v>0</v>
      </c>
      <c r="I28" s="390" t="str">
        <f t="array" ref="I28">IF(H28:H680,ROW(H28:H680),"")</f>
        <v/>
      </c>
      <c r="J28" s="390" t="e">
        <f t="shared" si="3"/>
        <v>#NUM!</v>
      </c>
      <c r="K28" t="b" cm="1">
        <f t="array" ref="K28">IFERROR(INDEX(Design!A$1:A$680,_Formatting!$J28)&gt;0,FALSE)</f>
        <v>0</v>
      </c>
      <c r="M28" t="b">
        <f>NOT(ISBLANK(Design!C687))</f>
        <v>0</v>
      </c>
      <c r="N28" t="str">
        <f>IF(M28,ROW(Design!B687),"")</f>
        <v/>
      </c>
      <c r="O28" t="e">
        <f t="shared" si="4"/>
        <v>#NUM!</v>
      </c>
      <c r="Q28" t="str" cm="1">
        <f t="array" ref="Q28">IFERROR(INDEX(Design!F$1:F$700,_Formatting!$O28),"")</f>
        <v/>
      </c>
      <c r="R28" t="str" cm="1">
        <f t="array" ref="R28">IFERROR(INDEX(Design!G$1:G$700,_Formatting!$O28),"")</f>
        <v/>
      </c>
      <c r="S28" t="str" cm="1">
        <f t="array" ref="S28">IFERROR(INDEX(Design!H$1:H$700,_Formatting!$O28),"")</f>
        <v/>
      </c>
      <c r="T28" t="str" cm="1">
        <f t="array" ref="T28">IFERROR(INDEX(Design!I$1:I$700,_Formatting!$O28),"")</f>
        <v/>
      </c>
      <c r="W28" s="389" t="str" cm="1">
        <f t="array" aca="1" ref="W28" ca="1">IFERROR(INDEX(_BOM!A$1:A$30,_Formatting!$Y52),"")</f>
        <v/>
      </c>
      <c r="X28" s="389" t="str" cm="1">
        <f t="array" aca="1" ref="X28" ca="1">IFERROR(INDEX(_BOM!B$1:B$30,_Formatting!$Y52),"")</f>
        <v/>
      </c>
      <c r="Y28" s="389" t="str" cm="1">
        <f t="array" aca="1" ref="Y28" ca="1">IFERROR(INDEX(_BOM!C$1:C$30,_Formatting!$Y52),"")</f>
        <v/>
      </c>
      <c r="Z28" s="389" t="str" cm="1">
        <f t="array" aca="1" ref="Z28" ca="1">IFERROR(INDEX(_BOM!D$1:D$30,_Formatting!$Y52),"")</f>
        <v/>
      </c>
    </row>
    <row r="29" spans="2:26" ht="14.4" x14ac:dyDescent="0.3">
      <c r="B29" s="174"/>
      <c r="H29" s="13" t="b">
        <f>NOT(AND(OR(Design!C29="",ISBLANK(Design!C29),Design!C29=0),OR(Design!F29="",ISBLANK(Design!F29),Design!F29=0),OR(Design!L29="",ISBLANK(Design!L29)),OR(ISBLANK(Design!A29),Design!A29=0)))</f>
        <v>0</v>
      </c>
      <c r="I29" s="390" t="str">
        <f t="array" ref="I29">IF(H29:H680,ROW(H29:H680),"")</f>
        <v/>
      </c>
      <c r="J29" s="390" t="e">
        <f t="shared" si="3"/>
        <v>#NUM!</v>
      </c>
      <c r="K29" t="b" cm="1">
        <f t="array" ref="K29">IFERROR(INDEX(Design!A$1:A$680,_Formatting!$J29)&gt;0,FALSE)</f>
        <v>0</v>
      </c>
      <c r="M29" t="b">
        <f>NOT(ISBLANK(Design!C688))</f>
        <v>0</v>
      </c>
      <c r="N29" t="str">
        <f>IF(M29,ROW(Design!B688),"")</f>
        <v/>
      </c>
      <c r="O29" t="e">
        <f t="shared" si="4"/>
        <v>#NUM!</v>
      </c>
      <c r="Q29" t="str" cm="1">
        <f t="array" ref="Q29">IFERROR(INDEX(Design!F$1:F$700,_Formatting!$O29),"")</f>
        <v/>
      </c>
      <c r="R29" t="str" cm="1">
        <f t="array" ref="R29">IFERROR(INDEX(Design!G$1:G$700,_Formatting!$O29),"")</f>
        <v/>
      </c>
      <c r="S29" t="str" cm="1">
        <f t="array" ref="S29">IFERROR(INDEX(Design!H$1:H$700,_Formatting!$O29),"")</f>
        <v/>
      </c>
      <c r="T29" t="str" cm="1">
        <f t="array" ref="T29">IFERROR(INDEX(Design!I$1:I$700,_Formatting!$O29),"")</f>
        <v/>
      </c>
      <c r="W29" s="389"/>
      <c r="X29" s="389"/>
      <c r="Y29" s="389"/>
      <c r="Z29" s="389"/>
    </row>
    <row r="30" spans="2:26" ht="14.4" x14ac:dyDescent="0.3">
      <c r="D30" s="164"/>
      <c r="H30" s="13" t="b">
        <f>NOT(AND(OR(Design!C30="",ISBLANK(Design!C30),Design!C30=0),OR(Design!F30="",ISBLANK(Design!F30),Design!F30=0),OR(Design!L30="",ISBLANK(Design!L30)),OR(ISBLANK(Design!A30),Design!A30=0)))</f>
        <v>0</v>
      </c>
      <c r="I30" s="390" t="str">
        <f t="array" ref="I30">IF(H30:H680,ROW(H30:H680),"")</f>
        <v/>
      </c>
      <c r="J30" s="390" t="e">
        <f t="shared" si="3"/>
        <v>#NUM!</v>
      </c>
      <c r="K30" t="b" cm="1">
        <f t="array" ref="K30">IFERROR(INDEX(Design!A$1:A$680,_Formatting!$J30)&gt;0,FALSE)</f>
        <v>0</v>
      </c>
      <c r="M30" t="b">
        <f>NOT(ISBLANK(Design!C689))</f>
        <v>0</v>
      </c>
      <c r="N30" t="str">
        <f>IF(M30,ROW(Design!B689),"")</f>
        <v/>
      </c>
      <c r="O30" t="e">
        <f t="shared" si="4"/>
        <v>#NUM!</v>
      </c>
      <c r="Q30" t="str" cm="1">
        <f t="array" ref="Q30">IFERROR(INDEX(Design!F$1:F$700,_Formatting!$O30),"")</f>
        <v/>
      </c>
      <c r="R30" t="str" cm="1">
        <f t="array" ref="R30">IFERROR(INDEX(Design!G$1:G$700,_Formatting!$O30),"")</f>
        <v/>
      </c>
      <c r="S30" t="str" cm="1">
        <f t="array" ref="S30">IFERROR(INDEX(Design!H$1:H$700,_Formatting!$O30),"")</f>
        <v/>
      </c>
      <c r="T30" t="str" cm="1">
        <f t="array" ref="T30">IFERROR(INDEX(Design!I$1:I$700,_Formatting!$O30),"")</f>
        <v/>
      </c>
    </row>
    <row r="31" spans="2:26" ht="14.4" x14ac:dyDescent="0.3">
      <c r="B31" s="333"/>
      <c r="H31" s="13" t="b">
        <f>NOT(AND(OR(Design!C31="",ISBLANK(Design!C31),Design!C31=0),OR(Design!F31="",ISBLANK(Design!F31),Design!F31=0),OR(Design!L31="",ISBLANK(Design!L31)),OR(ISBLANK(Design!A31),Design!A31=0)))</f>
        <v>0</v>
      </c>
      <c r="I31" s="390" t="str">
        <f t="array" ref="I31">IF(H31:H680,ROW(H31:H680),"")</f>
        <v/>
      </c>
      <c r="J31" s="390" t="e">
        <f t="shared" si="3"/>
        <v>#NUM!</v>
      </c>
      <c r="K31" t="b" cm="1">
        <f t="array" ref="K31">IFERROR(INDEX(Design!A$1:A$680,_Formatting!$J31)&gt;0,FALSE)</f>
        <v>0</v>
      </c>
      <c r="M31" t="b">
        <f>NOT(ISBLANK(Design!C690))</f>
        <v>0</v>
      </c>
      <c r="N31" t="str">
        <f>IF(M31,ROW(Design!B690),"")</f>
        <v/>
      </c>
      <c r="O31" t="e">
        <f t="shared" si="4"/>
        <v>#NUM!</v>
      </c>
      <c r="Q31" t="str" cm="1">
        <f t="array" ref="Q31">IFERROR(INDEX(Design!F$1:F$700,_Formatting!$O31),"")</f>
        <v/>
      </c>
      <c r="R31" t="str" cm="1">
        <f t="array" ref="R31">IFERROR(INDEX(Design!G$1:G$700,_Formatting!$O31),"")</f>
        <v/>
      </c>
      <c r="S31" t="str" cm="1">
        <f t="array" ref="S31">IFERROR(INDEX(Design!H$1:H$700,_Formatting!$O31),"")</f>
        <v/>
      </c>
      <c r="T31" t="str" cm="1">
        <f t="array" ref="T31">IFERROR(INDEX(Design!I$1:I$700,_Formatting!$O31),"")</f>
        <v/>
      </c>
    </row>
    <row r="32" spans="2:26" ht="14.4" x14ac:dyDescent="0.3">
      <c r="B32" s="1"/>
      <c r="H32" s="13" t="b">
        <f>NOT(AND(OR(Design!C32="",ISBLANK(Design!C32),Design!C32=0),OR(Design!F32="",ISBLANK(Design!F32),Design!F32=0),OR(Design!L32="",ISBLANK(Design!L32)),OR(ISBLANK(Design!A32),Design!A32=0)))</f>
        <v>0</v>
      </c>
      <c r="I32" s="390" t="str">
        <f t="array" ref="I32">IF(H32:H680,ROW(H32:H680),"")</f>
        <v/>
      </c>
      <c r="J32" s="390" t="e">
        <f t="shared" si="3"/>
        <v>#NUM!</v>
      </c>
      <c r="K32" t="b" cm="1">
        <f t="array" ref="K32">IFERROR(INDEX(Design!A$1:A$680,_Formatting!$J32)&gt;0,FALSE)</f>
        <v>0</v>
      </c>
      <c r="M32" t="b">
        <f>NOT(ISBLANK(Design!C691))</f>
        <v>0</v>
      </c>
      <c r="N32" t="str">
        <f>IF(M32,ROW(Design!B691),"")</f>
        <v/>
      </c>
      <c r="O32" t="e">
        <f t="shared" si="4"/>
        <v>#NUM!</v>
      </c>
      <c r="Q32" t="str" cm="1">
        <f t="array" ref="Q32">IFERROR(INDEX(Design!F$1:F$700,_Formatting!$O32),"")</f>
        <v/>
      </c>
      <c r="R32" t="str" cm="1">
        <f t="array" ref="R32">IFERROR(INDEX(Design!G$1:G$700,_Formatting!$O32),"")</f>
        <v/>
      </c>
      <c r="S32" t="str" cm="1">
        <f t="array" ref="S32">IFERROR(INDEX(Design!H$1:H$700,_Formatting!$O32),"")</f>
        <v/>
      </c>
      <c r="T32" t="str" cm="1">
        <f t="array" ref="T32">IFERROR(INDEX(Design!I$1:I$700,_Formatting!$O32),"")</f>
        <v/>
      </c>
    </row>
    <row r="33" spans="2:25" ht="14.4" x14ac:dyDescent="0.3">
      <c r="B33" s="164"/>
      <c r="H33" s="13" t="b">
        <f>NOT(AND(OR(Design!C33="",ISBLANK(Design!C33),Design!C33=0),OR(Design!F33="",ISBLANK(Design!F33),Design!F33=0),OR(Design!L33="",ISBLANK(Design!L33)),OR(ISBLANK(Design!A33),Design!A33=0)))</f>
        <v>0</v>
      </c>
      <c r="I33" s="390" t="str">
        <f t="array" ref="I33">IF(H33:H680,ROW(H33:H680),"")</f>
        <v/>
      </c>
      <c r="J33" s="390" t="e">
        <f t="shared" si="3"/>
        <v>#NUM!</v>
      </c>
      <c r="K33" t="b" cm="1">
        <f t="array" ref="K33">IFERROR(INDEX(Design!A$1:A$680,_Formatting!$J33)&gt;0,FALSE)</f>
        <v>0</v>
      </c>
      <c r="W33" t="b">
        <f>AND(NOT(ISBLANK(_BOM!C5)),_BOM!C5&lt;&gt;"",_BOM!C5&gt;0)</f>
        <v>1</v>
      </c>
      <c r="X33">
        <f>IF(W33,ROW(_BOM!A5),"")</f>
        <v>5</v>
      </c>
      <c r="Y33">
        <f t="shared" ref="Y33:Y52" ca="1" si="5">SMALL(X$33:X$52,ROW(X1))</f>
        <v>5</v>
      </c>
    </row>
    <row r="34" spans="2:25" ht="14.4" x14ac:dyDescent="0.3">
      <c r="H34" s="13" t="b">
        <f>NOT(AND(OR(Design!C34="",ISBLANK(Design!C34),Design!C34=0),OR(Design!F34="",ISBLANK(Design!F34),Design!F34=0),OR(Design!L34="",ISBLANK(Design!L34)),OR(ISBLANK(Design!A34),Design!A34=0)))</f>
        <v>0</v>
      </c>
      <c r="I34" s="390" t="str">
        <f t="array" ref="I34">IF(H34:H680,ROW(H34:H680),"")</f>
        <v/>
      </c>
      <c r="J34" s="390" t="e">
        <f t="shared" si="3"/>
        <v>#NUM!</v>
      </c>
      <c r="K34" t="b" cm="1">
        <f t="array" ref="K34">IFERROR(INDEX(Design!A$1:A$680,_Formatting!$J34)&gt;0,FALSE)</f>
        <v>0</v>
      </c>
      <c r="W34" t="b">
        <f>AND(NOT(ISBLANK(_BOM!C6)),_BOM!C6&lt;&gt;"",_BOM!C6&gt;0)</f>
        <v>0</v>
      </c>
      <c r="X34" t="str">
        <f>IF(W34,ROW(_BOM!A6),"")</f>
        <v/>
      </c>
      <c r="Y34">
        <f t="shared" ca="1" si="5"/>
        <v>9</v>
      </c>
    </row>
    <row r="35" spans="2:25" ht="14.4" x14ac:dyDescent="0.3">
      <c r="H35" s="13" t="b">
        <f>NOT(AND(OR(Design!C35="",ISBLANK(Design!C35),Design!C35=0),OR(Design!F35="",ISBLANK(Design!F35),Design!F35=0),OR(Design!L35="",ISBLANK(Design!L35)),OR(ISBLANK(Design!A35),Design!A35=0)))</f>
        <v>0</v>
      </c>
      <c r="I35" s="390" t="str">
        <f t="array" ref="I35">IF(H35:H680,ROW(H35:H680),"")</f>
        <v/>
      </c>
      <c r="J35" s="390" t="e">
        <f t="shared" si="3"/>
        <v>#NUM!</v>
      </c>
      <c r="K35" t="b" cm="1">
        <f t="array" ref="K35">IFERROR(INDEX(Design!A$1:A$680,_Formatting!$J35)&gt;0,FALSE)</f>
        <v>0</v>
      </c>
      <c r="W35" t="b">
        <f>AND(NOT(ISBLANK(_BOM!C7)),_BOM!C7&lt;&gt;"",_BOM!C7&gt;0)</f>
        <v>0</v>
      </c>
      <c r="X35" t="str">
        <f>IF(W35,ROW(_BOM!A7),"")</f>
        <v/>
      </c>
      <c r="Y35">
        <f t="shared" ca="1" si="5"/>
        <v>10</v>
      </c>
    </row>
    <row r="36" spans="2:25" ht="14.4" x14ac:dyDescent="0.3">
      <c r="H36" s="13" t="b">
        <f>NOT(AND(OR(Design!C36="",ISBLANK(Design!C36),Design!C36=0),OR(Design!F36="",ISBLANK(Design!F36),Design!F36=0),OR(Design!L36="",ISBLANK(Design!L36)),OR(ISBLANK(Design!A36),Design!A36=0)))</f>
        <v>0</v>
      </c>
      <c r="I36" s="390" t="str">
        <f t="array" ref="I36">IF(H36:H680,ROW(H36:H680),"")</f>
        <v/>
      </c>
      <c r="J36" s="390" t="e">
        <f t="shared" si="3"/>
        <v>#NUM!</v>
      </c>
      <c r="K36" t="b" cm="1">
        <f t="array" ref="K36">IFERROR(INDEX(Design!A$1:A$680,_Formatting!$J36)&gt;0,FALSE)</f>
        <v>0</v>
      </c>
      <c r="W36" t="b">
        <f>AND(NOT(ISBLANK(_BOM!C8)),_BOM!C8&lt;&gt;"",_BOM!C8&gt;0)</f>
        <v>0</v>
      </c>
      <c r="X36" t="str">
        <f>IF(W36,ROW(_BOM!A8),"")</f>
        <v/>
      </c>
      <c r="Y36">
        <f t="shared" ca="1" si="5"/>
        <v>20</v>
      </c>
    </row>
    <row r="37" spans="2:25" ht="14.4" x14ac:dyDescent="0.3">
      <c r="H37" s="13" t="b">
        <f>NOT(AND(OR(Design!C37="",ISBLANK(Design!C37),Design!C37=0),OR(Design!F37="",ISBLANK(Design!F37),Design!F37=0),OR(Design!L37="",ISBLANK(Design!L37)),OR(ISBLANK(Design!A37),Design!A37=0)))</f>
        <v>0</v>
      </c>
      <c r="I37" s="390" t="str">
        <f t="array" ref="I37">IF(H37:H680,ROW(H37:H680),"")</f>
        <v/>
      </c>
      <c r="J37" s="390" t="e">
        <f t="shared" si="3"/>
        <v>#NUM!</v>
      </c>
      <c r="K37" t="b" cm="1">
        <f t="array" ref="K37">IFERROR(INDEX(Design!A$1:A$680,_Formatting!$J37)&gt;0,FALSE)</f>
        <v>0</v>
      </c>
      <c r="W37" t="b">
        <f>AND(NOT(ISBLANK(_BOM!C9)),_BOM!C9&lt;&gt;"",_BOM!C9&gt;0)</f>
        <v>1</v>
      </c>
      <c r="X37">
        <f>IF(W37,ROW(_BOM!A9),"")</f>
        <v>9</v>
      </c>
      <c r="Y37" t="e">
        <f t="shared" ca="1" si="5"/>
        <v>#NUM!</v>
      </c>
    </row>
    <row r="38" spans="2:25" ht="14.4" x14ac:dyDescent="0.3">
      <c r="H38" s="13" t="b">
        <f>NOT(AND(OR(Design!C38="",ISBLANK(Design!C38),Design!C38=0),OR(Design!F38="",ISBLANK(Design!F38),Design!F38=0),OR(Design!L38="",ISBLANK(Design!L38)),OR(ISBLANK(Design!A38),Design!A38=0)))</f>
        <v>0</v>
      </c>
      <c r="I38" s="390" t="str">
        <f t="array" ref="I38">IF(H38:H680,ROW(H38:H680),"")</f>
        <v/>
      </c>
      <c r="J38" s="390" t="e">
        <f t="shared" si="3"/>
        <v>#NUM!</v>
      </c>
      <c r="K38" t="b" cm="1">
        <f t="array" ref="K38">IFERROR(INDEX(Design!A$1:A$680,_Formatting!$J38)&gt;0,FALSE)</f>
        <v>0</v>
      </c>
      <c r="W38" t="b">
        <f ca="1">AND(NOT(ISBLANK(_BOM!C10)),_BOM!C10&lt;&gt;"",_BOM!C10&gt;0)</f>
        <v>1</v>
      </c>
      <c r="X38">
        <f ca="1">IF(W38,ROW(_BOM!A10),"")</f>
        <v>10</v>
      </c>
      <c r="Y38" t="e">
        <f t="shared" ca="1" si="5"/>
        <v>#NUM!</v>
      </c>
    </row>
    <row r="39" spans="2:25" ht="14.4" x14ac:dyDescent="0.3">
      <c r="H39" s="13" t="b">
        <f>NOT(AND(OR(Design!C39="",ISBLANK(Design!C39),Design!C39=0),OR(Design!F39="",ISBLANK(Design!F39),Design!F39=0),OR(Design!L39="",ISBLANK(Design!L39)),OR(ISBLANK(Design!A39),Design!A39=0)))</f>
        <v>0</v>
      </c>
      <c r="I39" s="390" t="str">
        <f t="array" ref="I39">IF(H39:H680,ROW(H39:H680),"")</f>
        <v/>
      </c>
      <c r="J39" s="390" t="e">
        <f t="shared" si="3"/>
        <v>#NUM!</v>
      </c>
      <c r="K39" t="b" cm="1">
        <f t="array" ref="K39">IFERROR(INDEX(Design!A$1:A$680,_Formatting!$J39)&gt;0,FALSE)</f>
        <v>0</v>
      </c>
      <c r="W39" t="b">
        <f ca="1">AND(NOT(ISBLANK(_BOM!C11)),_BOM!C11&lt;&gt;"",_BOM!C11&gt;0)</f>
        <v>0</v>
      </c>
      <c r="X39" t="str">
        <f ca="1">IF(W39,ROW(_BOM!A11),"")</f>
        <v/>
      </c>
      <c r="Y39" t="e">
        <f t="shared" ca="1" si="5"/>
        <v>#NUM!</v>
      </c>
    </row>
    <row r="40" spans="2:25" ht="14.4" x14ac:dyDescent="0.3">
      <c r="H40" s="13" t="b">
        <f>NOT(AND(OR(Design!C40="",ISBLANK(Design!C40),Design!C40=0),OR(Design!F40="",ISBLANK(Design!F40),Design!F40=0),OR(Design!L40="",ISBLANK(Design!L40)),OR(ISBLANK(Design!A40),Design!A40=0)))</f>
        <v>0</v>
      </c>
      <c r="I40" s="390" t="str">
        <f t="array" ref="I40">IF(H40:H680,ROW(H40:H680),"")</f>
        <v/>
      </c>
      <c r="J40" s="390" t="e">
        <f t="shared" si="3"/>
        <v>#NUM!</v>
      </c>
      <c r="K40" t="b" cm="1">
        <f t="array" ref="K40">IFERROR(INDEX(Design!A$1:A$680,_Formatting!$J40)&gt;0,FALSE)</f>
        <v>0</v>
      </c>
      <c r="W40" t="b">
        <f>AND(NOT(ISBLANK(_BOM!C12)),_BOM!C12&lt;&gt;"",_BOM!C12&gt;0)</f>
        <v>0</v>
      </c>
      <c r="X40" t="str">
        <f>IF(W40,ROW(_BOM!A12),"")</f>
        <v/>
      </c>
      <c r="Y40" t="e">
        <f t="shared" ca="1" si="5"/>
        <v>#NUM!</v>
      </c>
    </row>
    <row r="41" spans="2:25" ht="14.4" x14ac:dyDescent="0.3">
      <c r="H41" s="13" t="b">
        <f>NOT(AND(OR(Design!C41="",ISBLANK(Design!C41),Design!C41=0),OR(Design!F41="",ISBLANK(Design!F41),Design!F41=0),OR(Design!L41="",ISBLANK(Design!L41)),OR(ISBLANK(Design!A41),Design!A41=0)))</f>
        <v>0</v>
      </c>
      <c r="I41" s="390" t="str">
        <f t="array" ref="I41">IF(H41:H680,ROW(H41:H680),"")</f>
        <v/>
      </c>
      <c r="J41" s="390" t="e">
        <f t="shared" si="3"/>
        <v>#NUM!</v>
      </c>
      <c r="K41" t="b" cm="1">
        <f t="array" ref="K41">IFERROR(INDEX(Design!A$1:A$680,_Formatting!$J41)&gt;0,FALSE)</f>
        <v>0</v>
      </c>
      <c r="W41" t="b">
        <f>AND(NOT(ISBLANK(_BOM!C13)),_BOM!C13&lt;&gt;"",_BOM!C13&gt;0)</f>
        <v>0</v>
      </c>
      <c r="X41" t="str">
        <f>IF(W41,ROW(_BOM!A13),"")</f>
        <v/>
      </c>
      <c r="Y41" t="e">
        <f t="shared" ca="1" si="5"/>
        <v>#NUM!</v>
      </c>
    </row>
    <row r="42" spans="2:25" ht="14.4" x14ac:dyDescent="0.3">
      <c r="H42" s="13" t="b">
        <f>NOT(AND(OR(Design!C42="",ISBLANK(Design!C42),Design!C42=0),OR(Design!F42="",ISBLANK(Design!F42),Design!F42=0),OR(Design!L42="",ISBLANK(Design!L42)),OR(ISBLANK(Design!A42),Design!A42=0)))</f>
        <v>0</v>
      </c>
      <c r="I42" s="390" t="str">
        <f t="array" ref="I42">IF(H42:H680,ROW(H42:H680),"")</f>
        <v/>
      </c>
      <c r="J42" s="390" t="e">
        <f t="shared" si="3"/>
        <v>#NUM!</v>
      </c>
      <c r="K42" t="b" cm="1">
        <f t="array" ref="K42">IFERROR(INDEX(Design!A$1:A$680,_Formatting!$J42)&gt;0,FALSE)</f>
        <v>0</v>
      </c>
      <c r="W42" t="b">
        <f>AND(NOT(ISBLANK(_BOM!C14)),_BOM!C14&lt;&gt;"",_BOM!C14&gt;0)</f>
        <v>0</v>
      </c>
      <c r="X42" t="str">
        <f>IF(W42,ROW(_BOM!A14),"")</f>
        <v/>
      </c>
      <c r="Y42" t="e">
        <f t="shared" ca="1" si="5"/>
        <v>#NUM!</v>
      </c>
    </row>
    <row r="43" spans="2:25" ht="14.4" x14ac:dyDescent="0.3">
      <c r="H43" s="13" t="b">
        <f>NOT(AND(OR(Design!C43="",ISBLANK(Design!C43),Design!C43=0),OR(Design!F43="",ISBLANK(Design!F43),Design!F43=0),OR(Design!L43="",ISBLANK(Design!L43)),OR(ISBLANK(Design!A43),Design!A43=0)))</f>
        <v>0</v>
      </c>
      <c r="I43" s="390" t="str">
        <f t="array" ref="I43">IF(H43:H680,ROW(H43:H680),"")</f>
        <v/>
      </c>
      <c r="J43" s="390" t="e">
        <f t="shared" si="3"/>
        <v>#NUM!</v>
      </c>
      <c r="K43" t="b" cm="1">
        <f t="array" ref="K43">IFERROR(INDEX(Design!A$1:A$680,_Formatting!$J43)&gt;0,FALSE)</f>
        <v>0</v>
      </c>
      <c r="W43" t="b">
        <f>AND(NOT(ISBLANK(_BOM!C15)),_BOM!C15&lt;&gt;"",_BOM!C15&gt;0)</f>
        <v>0</v>
      </c>
      <c r="X43" t="str">
        <f>IF(W43,ROW(_BOM!A15),"")</f>
        <v/>
      </c>
      <c r="Y43" t="e">
        <f t="shared" ca="1" si="5"/>
        <v>#NUM!</v>
      </c>
    </row>
    <row r="44" spans="2:25" ht="14.4" x14ac:dyDescent="0.3">
      <c r="H44" s="13" t="b">
        <f>NOT(AND(OR(Design!C44="",ISBLANK(Design!C44),Design!C44=0),OR(Design!F44="",ISBLANK(Design!F44),Design!F44=0),OR(Design!L44="",ISBLANK(Design!L44)),OR(ISBLANK(Design!A44),Design!A44=0)))</f>
        <v>0</v>
      </c>
      <c r="I44" s="390" t="str">
        <f t="array" ref="I44">IF(H44:H680,ROW(H44:H680),"")</f>
        <v/>
      </c>
      <c r="J44" s="390" t="e">
        <f t="shared" si="3"/>
        <v>#NUM!</v>
      </c>
      <c r="K44" t="b" cm="1">
        <f t="array" ref="K44">IFERROR(INDEX(Design!A$1:A$680,_Formatting!$J44)&gt;0,FALSE)</f>
        <v>0</v>
      </c>
      <c r="W44" t="b">
        <f>AND(NOT(ISBLANK(_BOM!C16)),_BOM!C16&lt;&gt;"",_BOM!C16&gt;0)</f>
        <v>0</v>
      </c>
      <c r="X44" t="str">
        <f>IF(W44,ROW(_BOM!A16),"")</f>
        <v/>
      </c>
      <c r="Y44" t="e">
        <f t="shared" ca="1" si="5"/>
        <v>#NUM!</v>
      </c>
    </row>
    <row r="45" spans="2:25" ht="14.4" x14ac:dyDescent="0.3">
      <c r="H45" s="13" t="b">
        <f>NOT(AND(OR(Design!C45="",ISBLANK(Design!C45),Design!C45=0),OR(Design!F45="",ISBLANK(Design!F45),Design!F45=0),OR(Design!L45="",ISBLANK(Design!L45)),OR(ISBLANK(Design!A45),Design!A45=0)))</f>
        <v>0</v>
      </c>
      <c r="I45" s="390" t="str">
        <f t="array" ref="I45">IF(H45:H680,ROW(H45:H680),"")</f>
        <v/>
      </c>
      <c r="J45" s="390" t="e">
        <f t="shared" si="3"/>
        <v>#NUM!</v>
      </c>
      <c r="K45" t="b" cm="1">
        <f t="array" ref="K45">IFERROR(INDEX(Design!A$1:A$680,_Formatting!$J45)&gt;0,FALSE)</f>
        <v>0</v>
      </c>
      <c r="W45" t="b">
        <f>AND(NOT(ISBLANK(_BOM!C17)),_BOM!C17&lt;&gt;"",_BOM!C17&gt;0)</f>
        <v>0</v>
      </c>
      <c r="X45" t="str">
        <f>IF(W45,ROW(_BOM!A17),"")</f>
        <v/>
      </c>
      <c r="Y45" t="e">
        <f t="shared" ca="1" si="5"/>
        <v>#NUM!</v>
      </c>
    </row>
    <row r="46" spans="2:25" ht="14.4" x14ac:dyDescent="0.3">
      <c r="H46" s="13" t="b">
        <f>NOT(AND(OR(Design!C46="",ISBLANK(Design!C46),Design!C46=0),OR(Design!F46="",ISBLANK(Design!F46),Design!F46=0),OR(Design!L46="",ISBLANK(Design!L46)),OR(ISBLANK(Design!A46),Design!A46=0)))</f>
        <v>0</v>
      </c>
      <c r="I46" s="390" t="str">
        <f t="array" ref="I46">IF(H46:H680,ROW(H46:H680),"")</f>
        <v/>
      </c>
      <c r="J46" s="390" t="e">
        <f t="shared" si="3"/>
        <v>#NUM!</v>
      </c>
      <c r="K46" t="b" cm="1">
        <f t="array" ref="K46">IFERROR(INDEX(Design!A$1:A$680,_Formatting!$J46)&gt;0,FALSE)</f>
        <v>0</v>
      </c>
      <c r="W46" t="b">
        <f>AND(NOT(ISBLANK(_BOM!C18)),_BOM!C18&lt;&gt;"",_BOM!C18&gt;0)</f>
        <v>0</v>
      </c>
      <c r="X46" t="str">
        <f>IF(W46,ROW(_BOM!A18),"")</f>
        <v/>
      </c>
      <c r="Y46" t="e">
        <f t="shared" ca="1" si="5"/>
        <v>#NUM!</v>
      </c>
    </row>
    <row r="47" spans="2:25" ht="14.4" x14ac:dyDescent="0.3">
      <c r="H47" s="13" t="b">
        <f>NOT(AND(OR(Design!C47="",ISBLANK(Design!C47),Design!C47=0),OR(Design!F47="",ISBLANK(Design!F47),Design!F47=0),OR(Design!L47="",ISBLANK(Design!L47)),OR(ISBLANK(Design!A47),Design!A47=0)))</f>
        <v>0</v>
      </c>
      <c r="I47" s="390" t="str">
        <f t="array" ref="I47">IF(H47:H680,ROW(H47:H680),"")</f>
        <v/>
      </c>
      <c r="J47" s="390" t="e">
        <f t="shared" si="3"/>
        <v>#NUM!</v>
      </c>
      <c r="K47" t="b" cm="1">
        <f t="array" ref="K47">IFERROR(INDEX(Design!A$1:A$680,_Formatting!$J47)&gt;0,FALSE)</f>
        <v>0</v>
      </c>
      <c r="W47" t="b">
        <f>AND(NOT(ISBLANK(_BOM!C19)),_BOM!C19&lt;&gt;"",_BOM!C19&gt;0)</f>
        <v>0</v>
      </c>
      <c r="X47" t="str">
        <f>IF(W47,ROW(_BOM!A19),"")</f>
        <v/>
      </c>
      <c r="Y47" t="e">
        <f t="shared" ca="1" si="5"/>
        <v>#NUM!</v>
      </c>
    </row>
    <row r="48" spans="2:25" ht="14.4" x14ac:dyDescent="0.3">
      <c r="H48" s="13" t="b">
        <f>NOT(AND(OR(Design!C48="",ISBLANK(Design!C48),Design!C48=0),OR(Design!F48="",ISBLANK(Design!F48),Design!F48=0),OR(Design!L48="",ISBLANK(Design!L48)),OR(ISBLANK(Design!A48),Design!A48=0)))</f>
        <v>0</v>
      </c>
      <c r="I48" s="390" t="str">
        <f t="array" ref="I48">IF(H48:H680,ROW(H48:H680),"")</f>
        <v/>
      </c>
      <c r="J48" s="390" t="e">
        <f t="shared" si="3"/>
        <v>#NUM!</v>
      </c>
      <c r="K48" t="b" cm="1">
        <f t="array" ref="K48">IFERROR(INDEX(Design!A$1:A$680,_Formatting!$J48)&gt;0,FALSE)</f>
        <v>0</v>
      </c>
      <c r="W48" t="b">
        <f ca="1">AND(NOT(ISBLANK(_BOM!C20)),_BOM!C20&lt;&gt;"",_BOM!C20&gt;0)</f>
        <v>1</v>
      </c>
      <c r="X48">
        <f ca="1">IF(W48,ROW(_BOM!A20),"")</f>
        <v>20</v>
      </c>
      <c r="Y48" t="e">
        <f t="shared" ca="1" si="5"/>
        <v>#NUM!</v>
      </c>
    </row>
    <row r="49" spans="8:25" ht="14.4" x14ac:dyDescent="0.3">
      <c r="H49" s="13" t="b">
        <f>NOT(AND(OR(Design!C49="",ISBLANK(Design!C49),Design!C49=0),OR(Design!F49="",ISBLANK(Design!F49),Design!F49=0),OR(Design!L49="",ISBLANK(Design!L49)),OR(ISBLANK(Design!A49),Design!A49=0)))</f>
        <v>0</v>
      </c>
      <c r="I49" s="390" t="str">
        <f t="array" ref="I49">IF(H49:H680,ROW(H49:H680),"")</f>
        <v/>
      </c>
      <c r="J49" s="390" t="e">
        <f t="shared" si="3"/>
        <v>#NUM!</v>
      </c>
      <c r="K49" t="b" cm="1">
        <f t="array" ref="K49">IFERROR(INDEX(Design!A$1:A$680,_Formatting!$J49)&gt;0,FALSE)</f>
        <v>0</v>
      </c>
      <c r="W49" t="b">
        <f ca="1">AND(NOT(ISBLANK(_BOM!C21)),_BOM!C21&lt;&gt;"",_BOM!C21&gt;0)</f>
        <v>0</v>
      </c>
      <c r="X49" t="str">
        <f ca="1">IF(W49,ROW(_BOM!A21),"")</f>
        <v/>
      </c>
      <c r="Y49" t="e">
        <f t="shared" ca="1" si="5"/>
        <v>#NUM!</v>
      </c>
    </row>
    <row r="50" spans="8:25" ht="14.4" x14ac:dyDescent="0.3">
      <c r="H50" s="13" t="b">
        <f>NOT(AND(OR(Design!C50="",ISBLANK(Design!C50),Design!C50=0),OR(Design!F50="",ISBLANK(Design!F50),Design!F50=0),OR(Design!L50="",ISBLANK(Design!L50)),OR(ISBLANK(Design!A50),Design!A50=0)))</f>
        <v>0</v>
      </c>
      <c r="I50" s="390" t="str">
        <f t="array" ref="I50">IF(H50:H680,ROW(H50:H680),"")</f>
        <v/>
      </c>
      <c r="J50" s="390" t="e">
        <f t="shared" si="3"/>
        <v>#NUM!</v>
      </c>
      <c r="K50" t="b" cm="1">
        <f t="array" ref="K50">IFERROR(INDEX(Design!A$1:A$680,_Formatting!$J50)&gt;0,FALSE)</f>
        <v>0</v>
      </c>
      <c r="W50" t="b">
        <f>AND(NOT(ISBLANK(_BOM!C22)),_BOM!C22&lt;&gt;"",_BOM!C22&gt;0)</f>
        <v>0</v>
      </c>
      <c r="X50" t="str">
        <f>IF(W50,ROW(_BOM!A22),"")</f>
        <v/>
      </c>
      <c r="Y50" t="e">
        <f t="shared" ca="1" si="5"/>
        <v>#NUM!</v>
      </c>
    </row>
    <row r="51" spans="8:25" ht="14.4" x14ac:dyDescent="0.3">
      <c r="H51" s="13" t="b">
        <f>NOT(AND(OR(Design!C51="",ISBLANK(Design!C51),Design!C51=0),OR(Design!F51="",ISBLANK(Design!F51),Design!F51=0),OR(Design!L51="",ISBLANK(Design!L51)),OR(ISBLANK(Design!A51),Design!A51=0)))</f>
        <v>0</v>
      </c>
      <c r="I51" s="390" t="str">
        <f t="array" ref="I51">IF(H51:H680,ROW(H51:H680),"")</f>
        <v/>
      </c>
      <c r="J51" s="390" t="e">
        <f t="shared" si="3"/>
        <v>#NUM!</v>
      </c>
      <c r="K51" t="b" cm="1">
        <f t="array" ref="K51">IFERROR(INDEX(Design!A$1:A$680,_Formatting!$J51)&gt;0,FALSE)</f>
        <v>0</v>
      </c>
      <c r="W51" t="b">
        <f>AND(NOT(ISBLANK(_BOM!C23)),_BOM!C23&lt;&gt;"",_BOM!C23&gt;0)</f>
        <v>0</v>
      </c>
      <c r="X51" t="str">
        <f>IF(W51,ROW(_BOM!A23),"")</f>
        <v/>
      </c>
      <c r="Y51" t="e">
        <f t="shared" ca="1" si="5"/>
        <v>#NUM!</v>
      </c>
    </row>
    <row r="52" spans="8:25" ht="14.4" x14ac:dyDescent="0.3">
      <c r="H52" s="13" t="b">
        <f>NOT(AND(OR(Design!C52="",ISBLANK(Design!C52),Design!C52=0),OR(Design!F52="",ISBLANK(Design!F52),Design!F52=0),OR(Design!L52="",ISBLANK(Design!L52)),OR(ISBLANK(Design!A52),Design!A52=0)))</f>
        <v>0</v>
      </c>
      <c r="I52" s="390" t="str">
        <f t="array" ref="I52">IF(H52:H680,ROW(H52:H680),"")</f>
        <v/>
      </c>
      <c r="J52" s="390" t="e">
        <f t="shared" si="3"/>
        <v>#NUM!</v>
      </c>
      <c r="K52" t="b" cm="1">
        <f t="array" ref="K52">IFERROR(INDEX(Design!A$1:A$680,_Formatting!$J52)&gt;0,FALSE)</f>
        <v>0</v>
      </c>
      <c r="W52" t="b">
        <f>AND(NOT(ISBLANK(_BOM!C24)),_BOM!C24&lt;&gt;"",_BOM!C24&gt;0)</f>
        <v>0</v>
      </c>
      <c r="X52" t="str">
        <f>IF(W52,ROW(_BOM!A24),"")</f>
        <v/>
      </c>
      <c r="Y52" t="e">
        <f t="shared" ca="1" si="5"/>
        <v>#NUM!</v>
      </c>
    </row>
    <row r="53" spans="8:25" ht="14.4" x14ac:dyDescent="0.3">
      <c r="H53" s="13" t="b">
        <f>NOT(AND(OR(Design!C53="",ISBLANK(Design!C53),Design!C53=0),OR(Design!F53="",ISBLANK(Design!F53),Design!F53=0),OR(Design!L53="",ISBLANK(Design!L53)),OR(ISBLANK(Design!A53),Design!A53=0)))</f>
        <v>0</v>
      </c>
      <c r="I53" s="390" t="str">
        <f t="array" ref="I53">IF(H53:H680,ROW(H53:H680),"")</f>
        <v/>
      </c>
      <c r="J53" s="390" t="e">
        <f t="shared" si="3"/>
        <v>#NUM!</v>
      </c>
      <c r="K53" t="b" cm="1">
        <f t="array" ref="K53">IFERROR(INDEX(Design!A$1:A$680,_Formatting!$J53)&gt;0,FALSE)</f>
        <v>0</v>
      </c>
    </row>
    <row r="54" spans="8:25" ht="14.4" x14ac:dyDescent="0.3">
      <c r="H54" s="13" t="b">
        <f>NOT(AND(OR(Design!C54="",ISBLANK(Design!C54),Design!C54=0),OR(Design!F54="",ISBLANK(Design!F54),Design!F54=0),OR(Design!L54="",ISBLANK(Design!L54)),OR(ISBLANK(Design!A54),Design!A54=0)))</f>
        <v>0</v>
      </c>
      <c r="I54" s="390" t="str">
        <f t="array" ref="I54">IF(H54:H680,ROW(H54:H680),"")</f>
        <v/>
      </c>
      <c r="J54" s="390" t="e">
        <f t="shared" si="3"/>
        <v>#NUM!</v>
      </c>
      <c r="K54" t="b" cm="1">
        <f t="array" ref="K54">IFERROR(INDEX(Design!A$1:A$680,_Formatting!$J54)&gt;0,FALSE)</f>
        <v>0</v>
      </c>
    </row>
    <row r="55" spans="8:25" ht="14.4" x14ac:dyDescent="0.3">
      <c r="H55" s="13" t="b">
        <f>NOT(AND(OR(Design!C55="",ISBLANK(Design!C55),Design!C55=0),OR(Design!F55="",ISBLANK(Design!F55),Design!F55=0),OR(Design!L55="",ISBLANK(Design!L55)),OR(ISBLANK(Design!A55),Design!A55=0)))</f>
        <v>0</v>
      </c>
      <c r="I55" s="390" t="str">
        <f t="array" ref="I55">IF(H55:H680,ROW(H55:H680),"")</f>
        <v/>
      </c>
      <c r="J55" s="390" t="e">
        <f t="shared" si="3"/>
        <v>#NUM!</v>
      </c>
      <c r="K55" t="b" cm="1">
        <f t="array" ref="K55">IFERROR(INDEX(Design!A$1:A$680,_Formatting!$J55)&gt;0,FALSE)</f>
        <v>0</v>
      </c>
    </row>
    <row r="56" spans="8:25" ht="14.4" x14ac:dyDescent="0.3">
      <c r="H56" s="13" t="b">
        <f>NOT(AND(OR(Design!C56="",ISBLANK(Design!C56),Design!C56=0),OR(Design!F56="",ISBLANK(Design!F56),Design!F56=0),OR(Design!L56="",ISBLANK(Design!L56)),OR(ISBLANK(Design!A56),Design!A56=0)))</f>
        <v>0</v>
      </c>
      <c r="I56" s="390" t="str">
        <f t="array" ref="I56">IF(H56:H680,ROW(H56:H680),"")</f>
        <v/>
      </c>
      <c r="J56" s="390" t="e">
        <f t="shared" si="3"/>
        <v>#NUM!</v>
      </c>
      <c r="K56" t="b" cm="1">
        <f t="array" ref="K56">IFERROR(INDEX(Design!A$1:A$680,_Formatting!$J56)&gt;0,FALSE)</f>
        <v>0</v>
      </c>
    </row>
    <row r="57" spans="8:25" ht="14.4" x14ac:dyDescent="0.3">
      <c r="H57" s="13" t="b">
        <f>NOT(AND(OR(Design!C57="",ISBLANK(Design!C57),Design!C57=0),OR(Design!F57="",ISBLANK(Design!F57),Design!F57=0),OR(Design!L57="",ISBLANK(Design!L57)),OR(ISBLANK(Design!A57),Design!A57=0)))</f>
        <v>0</v>
      </c>
      <c r="I57" s="390" t="str">
        <f t="array" ref="I57">IF(H57:H680,ROW(H57:H680),"")</f>
        <v/>
      </c>
      <c r="J57" s="390" t="e">
        <f t="shared" si="3"/>
        <v>#NUM!</v>
      </c>
      <c r="K57" t="b" cm="1">
        <f t="array" ref="K57">IFERROR(INDEX(Design!A$1:A$680,_Formatting!$J57)&gt;0,FALSE)</f>
        <v>0</v>
      </c>
    </row>
    <row r="58" spans="8:25" ht="14.4" x14ac:dyDescent="0.3">
      <c r="H58" s="13" t="b">
        <f>NOT(AND(OR(Design!C58="",ISBLANK(Design!C58),Design!C58=0),OR(Design!F58="",ISBLANK(Design!F58),Design!F58=0),OR(Design!L58="",ISBLANK(Design!L58)),OR(ISBLANK(Design!A58),Design!A58=0)))</f>
        <v>0</v>
      </c>
      <c r="I58" s="390" t="str">
        <f t="array" ref="I58">IF(H58:H680,ROW(H58:H680),"")</f>
        <v/>
      </c>
      <c r="J58" s="390" t="e">
        <f t="shared" si="3"/>
        <v>#NUM!</v>
      </c>
      <c r="K58" t="b" cm="1">
        <f t="array" ref="K58">IFERROR(INDEX(Design!A$1:A$680,_Formatting!$J58)&gt;0,FALSE)</f>
        <v>0</v>
      </c>
    </row>
    <row r="59" spans="8:25" ht="14.4" x14ac:dyDescent="0.3">
      <c r="H59" s="13" t="b">
        <f>NOT(AND(OR(Design!C59="",ISBLANK(Design!C59),Design!C59=0),OR(Design!F59="",ISBLANK(Design!F59),Design!F59=0),OR(Design!L59="",ISBLANK(Design!L59)),OR(ISBLANK(Design!A59),Design!A59=0)))</f>
        <v>0</v>
      </c>
      <c r="I59" s="390" t="str">
        <f t="array" ref="I59">IF(H59:H680,ROW(H59:H680),"")</f>
        <v/>
      </c>
      <c r="J59" s="390" t="e">
        <f t="shared" si="3"/>
        <v>#NUM!</v>
      </c>
      <c r="K59" t="b" cm="1">
        <f t="array" ref="K59">IFERROR(INDEX(Design!A$1:A$680,_Formatting!$J59)&gt;0,FALSE)</f>
        <v>0</v>
      </c>
    </row>
    <row r="60" spans="8:25" ht="14.4" x14ac:dyDescent="0.3">
      <c r="H60" s="13" t="b">
        <f>NOT(AND(OR(Design!C60="",ISBLANK(Design!C60),Design!C60=0),OR(Design!F60="",ISBLANK(Design!F60),Design!F60=0),OR(Design!L60="",ISBLANK(Design!L60)),OR(ISBLANK(Design!A60),Design!A60=0)))</f>
        <v>0</v>
      </c>
      <c r="I60" s="390" t="str">
        <f t="array" ref="I60">IF(H60:H680,ROW(H60:H680),"")</f>
        <v/>
      </c>
      <c r="J60" s="390" t="e">
        <f t="shared" si="3"/>
        <v>#NUM!</v>
      </c>
      <c r="K60" t="b" cm="1">
        <f t="array" ref="K60">IFERROR(INDEX(Design!A$1:A$680,_Formatting!$J60)&gt;0,FALSE)</f>
        <v>0</v>
      </c>
    </row>
    <row r="61" spans="8:25" ht="14.4" x14ac:dyDescent="0.3">
      <c r="H61" s="13" t="b">
        <f>NOT(AND(OR(Design!C61="",ISBLANK(Design!C61),Design!C61=0),OR(Design!F61="",ISBLANK(Design!F61),Design!F61=0),OR(Design!L61="",ISBLANK(Design!L61)),OR(ISBLANK(Design!A61),Design!A61=0)))</f>
        <v>0</v>
      </c>
      <c r="I61" s="390" t="str">
        <f t="array" ref="I61">IF(H61:H680,ROW(H61:H680),"")</f>
        <v/>
      </c>
      <c r="J61" s="390" t="e">
        <f t="shared" si="3"/>
        <v>#NUM!</v>
      </c>
      <c r="K61" t="b" cm="1">
        <f t="array" ref="K61">IFERROR(INDEX(Design!A$1:A$680,_Formatting!$J61)&gt;0,FALSE)</f>
        <v>0</v>
      </c>
    </row>
    <row r="62" spans="8:25" ht="14.4" x14ac:dyDescent="0.3">
      <c r="H62" s="13" t="b">
        <f>NOT(AND(OR(Design!C62="",ISBLANK(Design!C62),Design!C62=0),OR(Design!F62="",ISBLANK(Design!F62),Design!F62=0),OR(Design!L62="",ISBLANK(Design!L62)),OR(ISBLANK(Design!A62),Design!A62=0)))</f>
        <v>0</v>
      </c>
      <c r="I62" s="390" t="str">
        <f t="array" ref="I62">IF(H62:H680,ROW(H62:H680),"")</f>
        <v/>
      </c>
      <c r="J62" s="390" t="e">
        <f t="shared" si="3"/>
        <v>#NUM!</v>
      </c>
      <c r="K62" t="b" cm="1">
        <f t="array" ref="K62">IFERROR(INDEX(Design!A$1:A$680,_Formatting!$J62)&gt;0,FALSE)</f>
        <v>0</v>
      </c>
    </row>
    <row r="63" spans="8:25" ht="14.4" x14ac:dyDescent="0.3">
      <c r="H63" s="13" t="b">
        <f>NOT(AND(OR(Design!C63="",ISBLANK(Design!C63),Design!C63=0),OR(Design!F63="",ISBLANK(Design!F63),Design!F63=0),OR(Design!L63="",ISBLANK(Design!L63)),OR(ISBLANK(Design!A63),Design!A63=0)))</f>
        <v>0</v>
      </c>
      <c r="I63" s="390" t="str">
        <f t="array" ref="I63">IF(H63:H680,ROW(H63:H680),"")</f>
        <v/>
      </c>
      <c r="J63" s="390" t="e">
        <f t="shared" si="3"/>
        <v>#NUM!</v>
      </c>
      <c r="K63" t="b" cm="1">
        <f t="array" ref="K63">IFERROR(INDEX(Design!A$1:A$680,_Formatting!$J63)&gt;0,FALSE)</f>
        <v>0</v>
      </c>
    </row>
    <row r="64" spans="8:25" ht="14.4" x14ac:dyDescent="0.3">
      <c r="H64" s="13" t="b">
        <f>NOT(AND(OR(Design!C64="",ISBLANK(Design!C64),Design!C64=0),OR(Design!F64="",ISBLANK(Design!F64),Design!F64=0),OR(Design!L64="",ISBLANK(Design!L64)),OR(ISBLANK(Design!A64),Design!A64=0)))</f>
        <v>0</v>
      </c>
      <c r="I64" s="390" t="str">
        <f t="array" ref="I64">IF(H64:H680,ROW(H64:H680),"")</f>
        <v/>
      </c>
      <c r="J64" s="390" t="e">
        <f t="shared" si="3"/>
        <v>#NUM!</v>
      </c>
      <c r="K64" t="b" cm="1">
        <f t="array" ref="K64">IFERROR(INDEX(Design!A$1:A$680,_Formatting!$J64)&gt;0,FALSE)</f>
        <v>0</v>
      </c>
    </row>
    <row r="65" spans="8:11" ht="14.4" x14ac:dyDescent="0.3">
      <c r="H65" s="13" t="b">
        <f>NOT(AND(OR(Design!C65="",ISBLANK(Design!C65),Design!C65=0),OR(Design!F65="",ISBLANK(Design!F65),Design!F65=0),OR(Design!L65="",ISBLANK(Design!L65)),OR(ISBLANK(Design!A65),Design!A65=0)))</f>
        <v>0</v>
      </c>
      <c r="I65" s="390" t="str">
        <f t="array" ref="I65">IF(H65:H680,ROW(H65:H680),"")</f>
        <v/>
      </c>
      <c r="J65" s="390" t="e">
        <f t="shared" si="3"/>
        <v>#NUM!</v>
      </c>
      <c r="K65" t="b" cm="1">
        <f t="array" ref="K65">IFERROR(INDEX(Design!A$1:A$680,_Formatting!$J65)&gt;0,FALSE)</f>
        <v>0</v>
      </c>
    </row>
    <row r="66" spans="8:11" ht="14.4" x14ac:dyDescent="0.3">
      <c r="H66" s="13" t="b">
        <f>NOT(AND(OR(Design!C66="",ISBLANK(Design!C66),Design!C66=0),OR(Design!F66="",ISBLANK(Design!F66),Design!F66=0),OR(Design!L66="",ISBLANK(Design!L66)),OR(ISBLANK(Design!A66),Design!A66=0)))</f>
        <v>0</v>
      </c>
      <c r="I66" s="390" t="str">
        <f t="array" ref="I66">IF(H66:H680,ROW(H66:H680),"")</f>
        <v/>
      </c>
      <c r="J66" s="390" t="e">
        <f t="shared" si="3"/>
        <v>#NUM!</v>
      </c>
      <c r="K66" t="b" cm="1">
        <f t="array" ref="K66">IFERROR(INDEX(Design!A$1:A$680,_Formatting!$J66)&gt;0,FALSE)</f>
        <v>0</v>
      </c>
    </row>
    <row r="67" spans="8:11" ht="14.4" x14ac:dyDescent="0.3">
      <c r="H67" s="13" t="b">
        <f>NOT(AND(OR(Design!C67="",ISBLANK(Design!C67),Design!C67=0),OR(Design!F67="",ISBLANK(Design!F67),Design!F67=0),OR(Design!L67="",ISBLANK(Design!L67)),OR(ISBLANK(Design!A67),Design!A67=0)))</f>
        <v>0</v>
      </c>
      <c r="I67" s="390" t="str">
        <f t="array" ref="I67">IF(H67:H680,ROW(H67:H680),"")</f>
        <v/>
      </c>
      <c r="J67" s="390" t="e">
        <f t="shared" si="3"/>
        <v>#NUM!</v>
      </c>
      <c r="K67" t="b" cm="1">
        <f t="array" ref="K67">IFERROR(INDEX(Design!A$1:A$680,_Formatting!$J67)&gt;0,FALSE)</f>
        <v>0</v>
      </c>
    </row>
    <row r="68" spans="8:11" ht="14.4" x14ac:dyDescent="0.3">
      <c r="H68" s="13" t="b">
        <f>NOT(AND(OR(Design!C68="",ISBLANK(Design!C68),Design!C68=0),OR(Design!F68="",ISBLANK(Design!F68),Design!F68=0),OR(Design!L68="",ISBLANK(Design!L68)),OR(ISBLANK(Design!A68),Design!A68=0)))</f>
        <v>0</v>
      </c>
      <c r="I68" s="390" t="str">
        <f t="array" ref="I68">IF(H68:H680,ROW(H68:H680),"")</f>
        <v/>
      </c>
      <c r="J68" s="390" t="e">
        <f t="shared" si="3"/>
        <v>#NUM!</v>
      </c>
      <c r="K68" t="b" cm="1">
        <f t="array" ref="K68">IFERROR(INDEX(Design!A$1:A$680,_Formatting!$J68)&gt;0,FALSE)</f>
        <v>0</v>
      </c>
    </row>
    <row r="69" spans="8:11" ht="14.4" x14ac:dyDescent="0.3">
      <c r="H69" s="13" t="b">
        <f>NOT(AND(OR(Design!C69="",ISBLANK(Design!C69),Design!C69=0),OR(Design!F69="",ISBLANK(Design!F69),Design!F69=0),OR(Design!L69="",ISBLANK(Design!L69)),OR(ISBLANK(Design!A69),Design!A69=0)))</f>
        <v>0</v>
      </c>
      <c r="I69" s="390" t="str">
        <f t="array" ref="I69">IF(H69:H680,ROW(H69:H680),"")</f>
        <v/>
      </c>
      <c r="J69" s="390" t="e">
        <f t="shared" si="3"/>
        <v>#NUM!</v>
      </c>
      <c r="K69" t="b" cm="1">
        <f t="array" ref="K69">IFERROR(INDEX(Design!A$1:A$680,_Formatting!$J69)&gt;0,FALSE)</f>
        <v>0</v>
      </c>
    </row>
    <row r="70" spans="8:11" ht="14.4" x14ac:dyDescent="0.3">
      <c r="H70" s="13" t="b">
        <f>NOT(AND(OR(Design!C70="",ISBLANK(Design!C70),Design!C70=0),OR(Design!F70="",ISBLANK(Design!F70),Design!F70=0),OR(Design!L70="",ISBLANK(Design!L70)),OR(ISBLANK(Design!A70),Design!A70=0)))</f>
        <v>0</v>
      </c>
      <c r="I70" s="390" t="str">
        <f t="array" ref="I70">IF(H70:H680,ROW(H70:H680),"")</f>
        <v/>
      </c>
      <c r="J70" s="390" t="e">
        <f t="shared" si="3"/>
        <v>#NUM!</v>
      </c>
      <c r="K70" t="b" cm="1">
        <f t="array" ref="K70">IFERROR(INDEX(Design!A$1:A$680,_Formatting!$J70)&gt;0,FALSE)</f>
        <v>0</v>
      </c>
    </row>
    <row r="71" spans="8:11" ht="14.4" x14ac:dyDescent="0.3">
      <c r="H71" s="13" t="b">
        <f>NOT(AND(OR(Design!C71="",ISBLANK(Design!C71),Design!C71=0),OR(Design!F71="",ISBLANK(Design!F71),Design!F71=0),OR(Design!L71="",ISBLANK(Design!L71)),OR(ISBLANK(Design!A71),Design!A71=0)))</f>
        <v>0</v>
      </c>
      <c r="I71" s="390" t="str">
        <f t="array" ref="I71">IF(H71:H680,ROW(H71:H680),"")</f>
        <v/>
      </c>
      <c r="J71" s="390" t="e">
        <f t="shared" si="3"/>
        <v>#NUM!</v>
      </c>
      <c r="K71" t="b" cm="1">
        <f t="array" ref="K71">IFERROR(INDEX(Design!A$1:A$680,_Formatting!$J71)&gt;0,FALSE)</f>
        <v>0</v>
      </c>
    </row>
    <row r="72" spans="8:11" ht="14.4" x14ac:dyDescent="0.3">
      <c r="H72" s="13" t="b">
        <f>NOT(AND(OR(Design!C72="",ISBLANK(Design!C72),Design!C72=0),OR(Design!F72="",ISBLANK(Design!F72),Design!F72=0),OR(Design!L72="",ISBLANK(Design!L72)),OR(ISBLANK(Design!A72),Design!A72=0)))</f>
        <v>0</v>
      </c>
      <c r="I72" s="390" t="str">
        <f t="array" ref="I72">IF(H72:H680,ROW(H72:H680),"")</f>
        <v/>
      </c>
      <c r="J72" s="390" t="e">
        <f t="shared" si="3"/>
        <v>#NUM!</v>
      </c>
      <c r="K72" t="b" cm="1">
        <f t="array" ref="K72">IFERROR(INDEX(Design!A$1:A$680,_Formatting!$J72)&gt;0,FALSE)</f>
        <v>0</v>
      </c>
    </row>
    <row r="73" spans="8:11" ht="14.4" x14ac:dyDescent="0.3">
      <c r="H73" s="13" t="b">
        <f>NOT(AND(OR(Design!C73="",ISBLANK(Design!C73),Design!C73=0),OR(Design!F73="",ISBLANK(Design!F73),Design!F73=0),OR(Design!L73="",ISBLANK(Design!L73)),OR(ISBLANK(Design!A73),Design!A73=0)))</f>
        <v>0</v>
      </c>
      <c r="I73" s="390" t="str">
        <f t="array" ref="I73">IF(H73:H680,ROW(H73:H680),"")</f>
        <v/>
      </c>
      <c r="J73" s="390" t="e">
        <f t="shared" si="3"/>
        <v>#NUM!</v>
      </c>
      <c r="K73" t="b" cm="1">
        <f t="array" ref="K73">IFERROR(INDEX(Design!A$1:A$680,_Formatting!$J73)&gt;0,FALSE)</f>
        <v>0</v>
      </c>
    </row>
    <row r="74" spans="8:11" ht="14.4" x14ac:dyDescent="0.3">
      <c r="H74" s="13" t="b">
        <f>NOT(AND(OR(Design!C74="",ISBLANK(Design!C74),Design!C74=0),OR(Design!F74="",ISBLANK(Design!F74),Design!F74=0),OR(Design!L74="",ISBLANK(Design!L74)),OR(ISBLANK(Design!A74),Design!A74=0)))</f>
        <v>0</v>
      </c>
      <c r="I74" s="390" t="str">
        <f t="array" ref="I74">IF(H74:H680,ROW(H74:H680),"")</f>
        <v/>
      </c>
      <c r="J74" s="390" t="e">
        <f t="shared" si="3"/>
        <v>#NUM!</v>
      </c>
      <c r="K74" t="b" cm="1">
        <f t="array" ref="K74">IFERROR(INDEX(Design!A$1:A$680,_Formatting!$J74)&gt;0,FALSE)</f>
        <v>0</v>
      </c>
    </row>
    <row r="75" spans="8:11" ht="14.4" x14ac:dyDescent="0.3">
      <c r="H75" s="13" t="b">
        <f>NOT(AND(OR(Design!C75="",ISBLANK(Design!C75),Design!C75=0),OR(Design!F75="",ISBLANK(Design!F75),Design!F75=0),OR(Design!L75="",ISBLANK(Design!L75)),OR(ISBLANK(Design!A75),Design!A75=0)))</f>
        <v>0</v>
      </c>
      <c r="I75" s="390" t="str">
        <f t="array" ref="I75">IF(H75:H680,ROW(H75:H680),"")</f>
        <v/>
      </c>
      <c r="J75" s="390" t="e">
        <f t="shared" ref="J75:J138" si="6">SMALL(I$10:I$680,ROW(I66))</f>
        <v>#NUM!</v>
      </c>
      <c r="K75" t="b" cm="1">
        <f t="array" ref="K75">IFERROR(INDEX(Design!A$1:A$680,_Formatting!$J75)&gt;0,FALSE)</f>
        <v>0</v>
      </c>
    </row>
    <row r="76" spans="8:11" ht="14.4" x14ac:dyDescent="0.3">
      <c r="H76" s="13" t="b">
        <f>NOT(AND(OR(Design!C76="",ISBLANK(Design!C76),Design!C76=0),OR(Design!F76="",ISBLANK(Design!F76),Design!F76=0),OR(Design!L76="",ISBLANK(Design!L76)),OR(ISBLANK(Design!A76),Design!A76=0)))</f>
        <v>0</v>
      </c>
      <c r="I76" s="390" t="str">
        <f t="array" ref="I76">IF(H76:H680,ROW(H76:H680),"")</f>
        <v/>
      </c>
      <c r="J76" s="390" t="e">
        <f t="shared" si="6"/>
        <v>#NUM!</v>
      </c>
      <c r="K76" t="b" cm="1">
        <f t="array" ref="K76">IFERROR(INDEX(Design!A$1:A$680,_Formatting!$J76)&gt;0,FALSE)</f>
        <v>0</v>
      </c>
    </row>
    <row r="77" spans="8:11" ht="14.4" x14ac:dyDescent="0.3">
      <c r="H77" s="13" t="b">
        <f>NOT(AND(OR(Design!C77="",ISBLANK(Design!C77),Design!C77=0),OR(Design!F77="",ISBLANK(Design!F77),Design!F77=0),OR(Design!L77="",ISBLANK(Design!L77)),OR(ISBLANK(Design!A77),Design!A77=0)))</f>
        <v>0</v>
      </c>
      <c r="I77" s="390" t="str">
        <f t="array" ref="I77">IF(H77:H680,ROW(H77:H680),"")</f>
        <v/>
      </c>
      <c r="J77" s="390" t="e">
        <f t="shared" si="6"/>
        <v>#NUM!</v>
      </c>
      <c r="K77" t="b" cm="1">
        <f t="array" ref="K77">IFERROR(INDEX(Design!A$1:A$680,_Formatting!$J77)&gt;0,FALSE)</f>
        <v>0</v>
      </c>
    </row>
    <row r="78" spans="8:11" ht="14.4" x14ac:dyDescent="0.3">
      <c r="H78" s="13" t="b">
        <f>NOT(AND(OR(Design!C78="",ISBLANK(Design!C78),Design!C78=0),OR(Design!F78="",ISBLANK(Design!F78),Design!F78=0),OR(Design!L78="",ISBLANK(Design!L78)),OR(ISBLANK(Design!A78),Design!A78=0)))</f>
        <v>0</v>
      </c>
      <c r="I78" s="390" t="str">
        <f t="array" ref="I78">IF(H78:H680,ROW(H78:H680),"")</f>
        <v/>
      </c>
      <c r="J78" s="390" t="e">
        <f t="shared" si="6"/>
        <v>#NUM!</v>
      </c>
      <c r="K78" t="b" cm="1">
        <f t="array" ref="K78">IFERROR(INDEX(Design!A$1:A$680,_Formatting!$J78)&gt;0,FALSE)</f>
        <v>0</v>
      </c>
    </row>
    <row r="79" spans="8:11" ht="14.4" x14ac:dyDescent="0.3">
      <c r="H79" s="13" t="b">
        <f>NOT(AND(OR(Design!C79="",ISBLANK(Design!C79),Design!C79=0),OR(Design!F79="",ISBLANK(Design!F79),Design!F79=0),OR(Design!L79="",ISBLANK(Design!L79)),OR(ISBLANK(Design!A79),Design!A79=0)))</f>
        <v>0</v>
      </c>
      <c r="I79" s="390" t="str">
        <f t="array" ref="I79">IF(H79:H680,ROW(H79:H680),"")</f>
        <v/>
      </c>
      <c r="J79" s="390" t="e">
        <f t="shared" si="6"/>
        <v>#NUM!</v>
      </c>
      <c r="K79" t="b" cm="1">
        <f t="array" ref="K79">IFERROR(INDEX(Design!A$1:A$680,_Formatting!$J79)&gt;0,FALSE)</f>
        <v>0</v>
      </c>
    </row>
    <row r="80" spans="8:11" ht="14.4" x14ac:dyDescent="0.3">
      <c r="H80" s="13" t="b">
        <f>NOT(AND(OR(Design!C80="",ISBLANK(Design!C80),Design!C80=0),OR(Design!F80="",ISBLANK(Design!F80),Design!F80=0),OR(Design!L80="",ISBLANK(Design!L80)),OR(ISBLANK(Design!A80),Design!A80=0)))</f>
        <v>0</v>
      </c>
      <c r="I80" s="390" t="str">
        <f t="array" ref="I80">IF(H80:H680,ROW(H80:H680),"")</f>
        <v/>
      </c>
      <c r="J80" s="390" t="e">
        <f t="shared" si="6"/>
        <v>#NUM!</v>
      </c>
      <c r="K80" t="b" cm="1">
        <f t="array" ref="K80">IFERROR(INDEX(Design!A$1:A$680,_Formatting!$J80)&gt;0,FALSE)</f>
        <v>0</v>
      </c>
    </row>
    <row r="81" spans="8:11" ht="14.4" x14ac:dyDescent="0.3">
      <c r="H81" s="13" t="b">
        <f>NOT(AND(OR(Design!C81="",ISBLANK(Design!C81),Design!C81=0),OR(Design!F81="",ISBLANK(Design!F81),Design!F81=0),OR(Design!L81="",ISBLANK(Design!L81)),OR(ISBLANK(Design!A81),Design!A81=0)))</f>
        <v>0</v>
      </c>
      <c r="I81" s="390" t="str">
        <f t="array" ref="I81">IF(H81:H680,ROW(H81:H680),"")</f>
        <v/>
      </c>
      <c r="J81" s="390" t="e">
        <f t="shared" si="6"/>
        <v>#NUM!</v>
      </c>
      <c r="K81" t="b" cm="1">
        <f t="array" ref="K81">IFERROR(INDEX(Design!A$1:A$680,_Formatting!$J81)&gt;0,FALSE)</f>
        <v>0</v>
      </c>
    </row>
    <row r="82" spans="8:11" ht="14.4" x14ac:dyDescent="0.3">
      <c r="H82" s="13" t="b">
        <f>NOT(AND(OR(Design!C82="",ISBLANK(Design!C82),Design!C82=0),OR(Design!F82="",ISBLANK(Design!F82),Design!F82=0),OR(Design!L82="",ISBLANK(Design!L82)),OR(ISBLANK(Design!A82),Design!A82=0)))</f>
        <v>0</v>
      </c>
      <c r="I82" s="390" t="str">
        <f t="array" ref="I82">IF(H82:H680,ROW(H82:H680),"")</f>
        <v/>
      </c>
      <c r="J82" s="390" t="e">
        <f t="shared" si="6"/>
        <v>#NUM!</v>
      </c>
      <c r="K82" t="b" cm="1">
        <f t="array" ref="K82">IFERROR(INDEX(Design!A$1:A$680,_Formatting!$J82)&gt;0,FALSE)</f>
        <v>0</v>
      </c>
    </row>
    <row r="83" spans="8:11" ht="14.4" x14ac:dyDescent="0.3">
      <c r="H83" s="13" t="b">
        <f>NOT(AND(OR(Design!C83="",ISBLANK(Design!C83),Design!C83=0),OR(Design!F83="",ISBLANK(Design!F83),Design!F83=0),OR(Design!L83="",ISBLANK(Design!L83)),OR(ISBLANK(Design!A83),Design!A83=0)))</f>
        <v>0</v>
      </c>
      <c r="I83" s="390" t="str">
        <f t="array" ref="I83">IF(H83:H680,ROW(H83:H680),"")</f>
        <v/>
      </c>
      <c r="J83" s="390" t="e">
        <f t="shared" si="6"/>
        <v>#NUM!</v>
      </c>
      <c r="K83" t="b" cm="1">
        <f t="array" ref="K83">IFERROR(INDEX(Design!A$1:A$680,_Formatting!$J83)&gt;0,FALSE)</f>
        <v>0</v>
      </c>
    </row>
    <row r="84" spans="8:11" ht="14.4" x14ac:dyDescent="0.3">
      <c r="H84" s="13" t="b">
        <f>NOT(AND(OR(Design!C84="",ISBLANK(Design!C84),Design!C84=0),OR(Design!F84="",ISBLANK(Design!F84),Design!F84=0),OR(Design!L84="",ISBLANK(Design!L84)),OR(ISBLANK(Design!A84),Design!A84=0)))</f>
        <v>0</v>
      </c>
      <c r="I84" s="390" t="str">
        <f t="array" ref="I84">IF(H84:H680,ROW(H84:H680),"")</f>
        <v/>
      </c>
      <c r="J84" s="390" t="e">
        <f t="shared" si="6"/>
        <v>#NUM!</v>
      </c>
      <c r="K84" t="b" cm="1">
        <f t="array" ref="K84">IFERROR(INDEX(Design!A$1:A$680,_Formatting!$J84)&gt;0,FALSE)</f>
        <v>0</v>
      </c>
    </row>
    <row r="85" spans="8:11" ht="14.4" x14ac:dyDescent="0.3">
      <c r="H85" s="13" t="b">
        <f>NOT(AND(OR(Design!C85="",ISBLANK(Design!C85),Design!C85=0),OR(Design!F85="",ISBLANK(Design!F85),Design!F85=0),OR(Design!L85="",ISBLANK(Design!L85)),OR(ISBLANK(Design!A85),Design!A85=0)))</f>
        <v>0</v>
      </c>
      <c r="I85" s="390" t="str">
        <f t="array" ref="I85">IF(H85:H680,ROW(H85:H680),"")</f>
        <v/>
      </c>
      <c r="J85" s="390" t="e">
        <f t="shared" si="6"/>
        <v>#NUM!</v>
      </c>
      <c r="K85" t="b" cm="1">
        <f t="array" ref="K85">IFERROR(INDEX(Design!A$1:A$680,_Formatting!$J85)&gt;0,FALSE)</f>
        <v>0</v>
      </c>
    </row>
    <row r="86" spans="8:11" ht="14.4" x14ac:dyDescent="0.3">
      <c r="H86" s="13" t="b">
        <f>NOT(AND(OR(Design!C86="",ISBLANK(Design!C86),Design!C86=0),OR(Design!F86="",ISBLANK(Design!F86),Design!F86=0),OR(Design!L86="",ISBLANK(Design!L86)),OR(ISBLANK(Design!A86),Design!A86=0)))</f>
        <v>0</v>
      </c>
      <c r="I86" s="390" t="str">
        <f t="array" ref="I86">IF(H86:H680,ROW(H86:H680),"")</f>
        <v/>
      </c>
      <c r="J86" s="390" t="e">
        <f t="shared" si="6"/>
        <v>#NUM!</v>
      </c>
      <c r="K86" t="b" cm="1">
        <f t="array" ref="K86">IFERROR(INDEX(Design!A$1:A$680,_Formatting!$J86)&gt;0,FALSE)</f>
        <v>0</v>
      </c>
    </row>
    <row r="87" spans="8:11" ht="14.4" x14ac:dyDescent="0.3">
      <c r="H87" s="13" t="b">
        <f>NOT(AND(OR(Design!C87="",ISBLANK(Design!C87),Design!C87=0),OR(Design!F87="",ISBLANK(Design!F87),Design!F87=0),OR(Design!L87="",ISBLANK(Design!L87)),OR(ISBLANK(Design!A87),Design!A87=0)))</f>
        <v>0</v>
      </c>
      <c r="I87" s="390" t="str">
        <f t="array" ref="I87">IF(H87:H680,ROW(H87:H680),"")</f>
        <v/>
      </c>
      <c r="J87" s="390" t="e">
        <f t="shared" si="6"/>
        <v>#NUM!</v>
      </c>
      <c r="K87" t="b" cm="1">
        <f t="array" ref="K87">IFERROR(INDEX(Design!A$1:A$680,_Formatting!$J87)&gt;0,FALSE)</f>
        <v>0</v>
      </c>
    </row>
    <row r="88" spans="8:11" ht="14.4" x14ac:dyDescent="0.3">
      <c r="H88" s="13" t="b">
        <f>NOT(AND(OR(Design!C88="",ISBLANK(Design!C88),Design!C88=0),OR(Design!F88="",ISBLANK(Design!F88),Design!F88=0),OR(Design!L88="",ISBLANK(Design!L88)),OR(ISBLANK(Design!A88),Design!A88=0)))</f>
        <v>0</v>
      </c>
      <c r="I88" s="390" t="str">
        <f t="array" ref="I88">IF(H88:H680,ROW(H88:H680),"")</f>
        <v/>
      </c>
      <c r="J88" s="390" t="e">
        <f t="shared" si="6"/>
        <v>#NUM!</v>
      </c>
      <c r="K88" t="b" cm="1">
        <f t="array" ref="K88">IFERROR(INDEX(Design!A$1:A$680,_Formatting!$J88)&gt;0,FALSE)</f>
        <v>0</v>
      </c>
    </row>
    <row r="89" spans="8:11" ht="14.4" x14ac:dyDescent="0.3">
      <c r="H89" s="13" t="b">
        <f>NOT(AND(OR(Design!C89="",ISBLANK(Design!C89),Design!C89=0),OR(Design!F89="",ISBLANK(Design!F89),Design!F89=0),OR(Design!L89="",ISBLANK(Design!L89)),OR(ISBLANK(Design!A89),Design!A89=0)))</f>
        <v>0</v>
      </c>
      <c r="I89" s="390" t="str">
        <f t="array" ref="I89">IF(H89:H680,ROW(H89:H680),"")</f>
        <v/>
      </c>
      <c r="J89" s="390" t="e">
        <f t="shared" si="6"/>
        <v>#NUM!</v>
      </c>
      <c r="K89" t="b" cm="1">
        <f t="array" ref="K89">IFERROR(INDEX(Design!A$1:A$680,_Formatting!$J89)&gt;0,FALSE)</f>
        <v>0</v>
      </c>
    </row>
    <row r="90" spans="8:11" ht="14.4" x14ac:dyDescent="0.3">
      <c r="H90" s="13" t="b">
        <f>NOT(AND(OR(Design!C90="",ISBLANK(Design!C90),Design!C90=0),OR(Design!F90="",ISBLANK(Design!F90),Design!F90=0),OR(Design!L90="",ISBLANK(Design!L90)),OR(ISBLANK(Design!A90),Design!A90=0)))</f>
        <v>0</v>
      </c>
      <c r="I90" s="390" t="str">
        <f t="array" ref="I90">IF(H90:H680,ROW(H90:H680),"")</f>
        <v/>
      </c>
      <c r="J90" s="390" t="e">
        <f t="shared" si="6"/>
        <v>#NUM!</v>
      </c>
      <c r="K90" t="b" cm="1">
        <f t="array" ref="K90">IFERROR(INDEX(Design!A$1:A$680,_Formatting!$J90)&gt;0,FALSE)</f>
        <v>0</v>
      </c>
    </row>
    <row r="91" spans="8:11" ht="14.4" x14ac:dyDescent="0.3">
      <c r="H91" s="13" t="b">
        <f>NOT(AND(OR(Design!C91="",ISBLANK(Design!C91),Design!C91=0),OR(Design!F91="",ISBLANK(Design!F91),Design!F91=0),OR(Design!L91="",ISBLANK(Design!L91)),OR(ISBLANK(Design!A91),Design!A91=0)))</f>
        <v>0</v>
      </c>
      <c r="I91" s="390" t="str">
        <f t="array" ref="I91">IF(H91:H680,ROW(H91:H680),"")</f>
        <v/>
      </c>
      <c r="J91" s="390" t="e">
        <f t="shared" si="6"/>
        <v>#NUM!</v>
      </c>
      <c r="K91" t="b" cm="1">
        <f t="array" ref="K91">IFERROR(INDEX(Design!A$1:A$680,_Formatting!$J91)&gt;0,FALSE)</f>
        <v>0</v>
      </c>
    </row>
    <row r="92" spans="8:11" ht="14.4" x14ac:dyDescent="0.3">
      <c r="H92" s="13" t="b">
        <f>NOT(AND(OR(Design!C92="",ISBLANK(Design!C92),Design!C92=0),OR(Design!F92="",ISBLANK(Design!F92),Design!F92=0),OR(Design!L92="",ISBLANK(Design!L92)),OR(ISBLANK(Design!A92),Design!A92=0)))</f>
        <v>0</v>
      </c>
      <c r="I92" s="390" t="str">
        <f t="array" ref="I92">IF(H92:H680,ROW(H92:H680),"")</f>
        <v/>
      </c>
      <c r="J92" s="390" t="e">
        <f t="shared" si="6"/>
        <v>#NUM!</v>
      </c>
      <c r="K92" t="b" cm="1">
        <f t="array" ref="K92">IFERROR(INDEX(Design!A$1:A$680,_Formatting!$J92)&gt;0,FALSE)</f>
        <v>0</v>
      </c>
    </row>
    <row r="93" spans="8:11" ht="14.4" x14ac:dyDescent="0.3">
      <c r="H93" s="13" t="b">
        <f>NOT(AND(OR(Design!C93="",ISBLANK(Design!C93),Design!C93=0),OR(Design!F93="",ISBLANK(Design!F93),Design!F93=0),OR(Design!L93="",ISBLANK(Design!L93)),OR(ISBLANK(Design!A93),Design!A93=0)))</f>
        <v>0</v>
      </c>
      <c r="I93" s="390" t="str">
        <f t="array" ref="I93">IF(H93:H680,ROW(H93:H680),"")</f>
        <v/>
      </c>
      <c r="J93" s="390" t="e">
        <f t="shared" si="6"/>
        <v>#NUM!</v>
      </c>
      <c r="K93" t="b" cm="1">
        <f t="array" ref="K93">IFERROR(INDEX(Design!A$1:A$680,_Formatting!$J93)&gt;0,FALSE)</f>
        <v>0</v>
      </c>
    </row>
    <row r="94" spans="8:11" ht="14.4" x14ac:dyDescent="0.3">
      <c r="H94" s="13" t="b">
        <f>NOT(AND(OR(Design!C94="",ISBLANK(Design!C94),Design!C94=0),OR(Design!F94="",ISBLANK(Design!F94),Design!F94=0),OR(Design!L94="",ISBLANK(Design!L94)),OR(ISBLANK(Design!A94),Design!A94=0)))</f>
        <v>0</v>
      </c>
      <c r="I94" s="390" t="str">
        <f t="array" ref="I94">IF(H94:H680,ROW(H94:H680),"")</f>
        <v/>
      </c>
      <c r="J94" s="390" t="e">
        <f t="shared" si="6"/>
        <v>#NUM!</v>
      </c>
      <c r="K94" t="b" cm="1">
        <f t="array" ref="K94">IFERROR(INDEX(Design!A$1:A$680,_Formatting!$J94)&gt;0,FALSE)</f>
        <v>0</v>
      </c>
    </row>
    <row r="95" spans="8:11" ht="14.4" x14ac:dyDescent="0.3">
      <c r="H95" s="13" t="b">
        <f>NOT(AND(OR(Design!C95="",ISBLANK(Design!C95),Design!C95=0),OR(Design!F95="",ISBLANK(Design!F95),Design!F95=0),OR(Design!L95="",ISBLANK(Design!L95)),OR(ISBLANK(Design!A95),Design!A95=0)))</f>
        <v>0</v>
      </c>
      <c r="I95" s="390" t="str">
        <f t="array" ref="I95">IF(H95:H680,ROW(H95:H680),"")</f>
        <v/>
      </c>
      <c r="J95" s="390" t="e">
        <f t="shared" si="6"/>
        <v>#NUM!</v>
      </c>
      <c r="K95" t="b" cm="1">
        <f t="array" ref="K95">IFERROR(INDEX(Design!A$1:A$680,_Formatting!$J95)&gt;0,FALSE)</f>
        <v>0</v>
      </c>
    </row>
    <row r="96" spans="8:11" ht="14.4" x14ac:dyDescent="0.3">
      <c r="H96" s="13" t="b">
        <f>NOT(AND(OR(Design!C96="",ISBLANK(Design!C96),Design!C96=0),OR(Design!F96="",ISBLANK(Design!F96),Design!F96=0),OR(Design!L96="",ISBLANK(Design!L96)),OR(ISBLANK(Design!A96),Design!A96=0)))</f>
        <v>0</v>
      </c>
      <c r="I96" s="390" t="str">
        <f t="array" ref="I96">IF(H96:H680,ROW(H96:H680),"")</f>
        <v/>
      </c>
      <c r="J96" s="390" t="e">
        <f t="shared" si="6"/>
        <v>#NUM!</v>
      </c>
      <c r="K96" t="b" cm="1">
        <f t="array" ref="K96">IFERROR(INDEX(Design!A$1:A$680,_Formatting!$J96)&gt;0,FALSE)</f>
        <v>0</v>
      </c>
    </row>
    <row r="97" spans="8:11" ht="14.4" x14ac:dyDescent="0.3">
      <c r="H97" s="13" t="b">
        <f>NOT(AND(OR(Design!C97="",ISBLANK(Design!C97),Design!C97=0),OR(Design!F97="",ISBLANK(Design!F97),Design!F97=0),OR(Design!L97="",ISBLANK(Design!L97)),OR(ISBLANK(Design!A97),Design!A97=0)))</f>
        <v>0</v>
      </c>
      <c r="I97" s="390" t="str">
        <f t="array" ref="I97">IF(H97:H680,ROW(H97:H680),"")</f>
        <v/>
      </c>
      <c r="J97" s="390" t="e">
        <f t="shared" si="6"/>
        <v>#NUM!</v>
      </c>
      <c r="K97" t="b" cm="1">
        <f t="array" ref="K97">IFERROR(INDEX(Design!A$1:A$680,_Formatting!$J97)&gt;0,FALSE)</f>
        <v>0</v>
      </c>
    </row>
    <row r="98" spans="8:11" ht="14.4" x14ac:dyDescent="0.3">
      <c r="H98" s="13" t="b">
        <f>NOT(AND(OR(Design!C98="",ISBLANK(Design!C98),Design!C98=0),OR(Design!F98="",ISBLANK(Design!F98),Design!F98=0),OR(Design!L98="",ISBLANK(Design!L98)),OR(ISBLANK(Design!A98),Design!A98=0)))</f>
        <v>0</v>
      </c>
      <c r="I98" s="390" t="str">
        <f t="array" ref="I98">IF(H98:H680,ROW(H98:H680),"")</f>
        <v/>
      </c>
      <c r="J98" s="390" t="e">
        <f t="shared" si="6"/>
        <v>#NUM!</v>
      </c>
      <c r="K98" t="b" cm="1">
        <f t="array" ref="K98">IFERROR(INDEX(Design!A$1:A$680,_Formatting!$J98)&gt;0,FALSE)</f>
        <v>0</v>
      </c>
    </row>
    <row r="99" spans="8:11" ht="14.4" x14ac:dyDescent="0.3">
      <c r="H99" s="13" t="b">
        <f>NOT(AND(OR(Design!C99="",ISBLANK(Design!C99),Design!C99=0),OR(Design!F99="",ISBLANK(Design!F99),Design!F99=0),OR(Design!L99="",ISBLANK(Design!L99)),OR(ISBLANK(Design!A99),Design!A99=0)))</f>
        <v>0</v>
      </c>
      <c r="I99" s="390" t="str">
        <f t="array" ref="I99">IF(H99:H680,ROW(H99:H680),"")</f>
        <v/>
      </c>
      <c r="J99" s="390" t="e">
        <f t="shared" si="6"/>
        <v>#NUM!</v>
      </c>
      <c r="K99" t="b" cm="1">
        <f t="array" ref="K99">IFERROR(INDEX(Design!A$1:A$680,_Formatting!$J99)&gt;0,FALSE)</f>
        <v>0</v>
      </c>
    </row>
    <row r="100" spans="8:11" ht="14.4" x14ac:dyDescent="0.3">
      <c r="H100" s="13" t="b">
        <f>NOT(AND(OR(Design!C100="",ISBLANK(Design!C100),Design!C100=0),OR(Design!F100="",ISBLANK(Design!F100),Design!F100=0),OR(Design!L100="",ISBLANK(Design!L100)),OR(ISBLANK(Design!A100),Design!A100=0)))</f>
        <v>0</v>
      </c>
      <c r="I100" s="390" t="str">
        <f t="array" ref="I100">IF(H100:H680,ROW(H100:H680),"")</f>
        <v/>
      </c>
      <c r="J100" s="390" t="e">
        <f t="shared" si="6"/>
        <v>#NUM!</v>
      </c>
      <c r="K100" t="b" cm="1">
        <f t="array" ref="K100">IFERROR(INDEX(Design!A$1:A$680,_Formatting!$J100)&gt;0,FALSE)</f>
        <v>0</v>
      </c>
    </row>
    <row r="101" spans="8:11" ht="14.4" x14ac:dyDescent="0.3">
      <c r="H101" s="13" t="b">
        <f>NOT(AND(OR(Design!C101="",ISBLANK(Design!C101),Design!C101=0),OR(Design!F101="",ISBLANK(Design!F101),Design!F101=0),OR(Design!L101="",ISBLANK(Design!L101)),OR(ISBLANK(Design!A101),Design!A101=0)))</f>
        <v>0</v>
      </c>
      <c r="I101" s="390" t="str">
        <f t="array" ref="I101">IF(H101:H680,ROW(H101:H680),"")</f>
        <v/>
      </c>
      <c r="J101" s="390" t="e">
        <f t="shared" si="6"/>
        <v>#NUM!</v>
      </c>
      <c r="K101" t="b" cm="1">
        <f t="array" ref="K101">IFERROR(INDEX(Design!A$1:A$680,_Formatting!$J101)&gt;0,FALSE)</f>
        <v>0</v>
      </c>
    </row>
    <row r="102" spans="8:11" ht="14.4" x14ac:dyDescent="0.3">
      <c r="H102" s="13" t="b">
        <f>NOT(AND(OR(Design!C102="",ISBLANK(Design!C102),Design!C102=0),OR(Design!F102="",ISBLANK(Design!F102),Design!F102=0),OR(Design!L102="",ISBLANK(Design!L102)),OR(ISBLANK(Design!A102),Design!A102=0)))</f>
        <v>0</v>
      </c>
      <c r="I102" s="390" t="str">
        <f t="array" ref="I102">IF(H102:H680,ROW(H102:H680),"")</f>
        <v/>
      </c>
      <c r="J102" s="390" t="e">
        <f t="shared" si="6"/>
        <v>#NUM!</v>
      </c>
      <c r="K102" t="b" cm="1">
        <f t="array" ref="K102">IFERROR(INDEX(Design!A$1:A$680,_Formatting!$J102)&gt;0,FALSE)</f>
        <v>0</v>
      </c>
    </row>
    <row r="103" spans="8:11" ht="14.4" x14ac:dyDescent="0.3">
      <c r="H103" s="13" t="b">
        <f>NOT(AND(OR(Design!C103="",ISBLANK(Design!C103),Design!C103=0),OR(Design!F103="",ISBLANK(Design!F103),Design!F103=0),OR(Design!L103="",ISBLANK(Design!L103)),OR(ISBLANK(Design!A103),Design!A103=0)))</f>
        <v>0</v>
      </c>
      <c r="I103" s="390" t="str">
        <f t="array" ref="I103">IF(H103:H680,ROW(H103:H680),"")</f>
        <v/>
      </c>
      <c r="J103" s="390" t="e">
        <f t="shared" si="6"/>
        <v>#NUM!</v>
      </c>
      <c r="K103" t="b" cm="1">
        <f t="array" ref="K103">IFERROR(INDEX(Design!A$1:A$680,_Formatting!$J103)&gt;0,FALSE)</f>
        <v>0</v>
      </c>
    </row>
    <row r="104" spans="8:11" ht="14.4" x14ac:dyDescent="0.3">
      <c r="H104" s="13" t="b">
        <f>NOT(AND(OR(Design!C104="",ISBLANK(Design!C104),Design!C104=0),OR(Design!F104="",ISBLANK(Design!F104),Design!F104=0),OR(Design!L104="",ISBLANK(Design!L104)),OR(ISBLANK(Design!A104),Design!A104=0)))</f>
        <v>0</v>
      </c>
      <c r="I104" s="390" t="str">
        <f t="array" ref="I104">IF(H104:H680,ROW(H104:H680),"")</f>
        <v/>
      </c>
      <c r="J104" s="390" t="e">
        <f t="shared" si="6"/>
        <v>#NUM!</v>
      </c>
      <c r="K104" t="b" cm="1">
        <f t="array" ref="K104">IFERROR(INDEX(Design!A$1:A$680,_Formatting!$J104)&gt;0,FALSE)</f>
        <v>0</v>
      </c>
    </row>
    <row r="105" spans="8:11" ht="14.4" x14ac:dyDescent="0.3">
      <c r="H105" s="13" t="b">
        <f>NOT(AND(OR(Design!C105="",ISBLANK(Design!C105),Design!C105=0),OR(Design!F105="",ISBLANK(Design!F105),Design!F105=0),OR(Design!L105="",ISBLANK(Design!L105)),OR(ISBLANK(Design!A105),Design!A105=0)))</f>
        <v>0</v>
      </c>
      <c r="I105" s="390" t="str">
        <f t="array" ref="I105">IF(H105:H680,ROW(H105:H680),"")</f>
        <v/>
      </c>
      <c r="J105" s="390" t="e">
        <f t="shared" si="6"/>
        <v>#NUM!</v>
      </c>
      <c r="K105" t="b" cm="1">
        <f t="array" ref="K105">IFERROR(INDEX(Design!A$1:A$680,_Formatting!$J105)&gt;0,FALSE)</f>
        <v>0</v>
      </c>
    </row>
    <row r="106" spans="8:11" ht="14.4" x14ac:dyDescent="0.3">
      <c r="H106" s="13" t="b">
        <f>NOT(AND(OR(Design!C106="",ISBLANK(Design!C106),Design!C106=0),OR(Design!F106="",ISBLANK(Design!F106),Design!F106=0),OR(Design!L106="",ISBLANK(Design!L106)),OR(ISBLANK(Design!A106),Design!A106=0)))</f>
        <v>0</v>
      </c>
      <c r="I106" s="390" t="str">
        <f t="array" ref="I106">IF(H106:H680,ROW(H106:H680),"")</f>
        <v/>
      </c>
      <c r="J106" s="390" t="e">
        <f t="shared" si="6"/>
        <v>#NUM!</v>
      </c>
      <c r="K106" t="b" cm="1">
        <f t="array" ref="K106">IFERROR(INDEX(Design!A$1:A$680,_Formatting!$J106)&gt;0,FALSE)</f>
        <v>0</v>
      </c>
    </row>
    <row r="107" spans="8:11" ht="14.4" x14ac:dyDescent="0.3">
      <c r="H107" s="13" t="b">
        <f>NOT(AND(OR(Design!C107="",ISBLANK(Design!C107),Design!C107=0),OR(Design!F107="",ISBLANK(Design!F107),Design!F107=0),OR(Design!L107="",ISBLANK(Design!L107)),OR(ISBLANK(Design!A107),Design!A107=0)))</f>
        <v>0</v>
      </c>
      <c r="I107" s="390" t="str">
        <f t="array" ref="I107">IF(H107:H680,ROW(H107:H680),"")</f>
        <v/>
      </c>
      <c r="J107" s="390" t="e">
        <f t="shared" si="6"/>
        <v>#NUM!</v>
      </c>
      <c r="K107" t="b" cm="1">
        <f t="array" ref="K107">IFERROR(INDEX(Design!A$1:A$680,_Formatting!$J107)&gt;0,FALSE)</f>
        <v>0</v>
      </c>
    </row>
    <row r="108" spans="8:11" ht="14.4" x14ac:dyDescent="0.3">
      <c r="H108" s="13" t="b">
        <f>NOT(AND(OR(Design!C108="",ISBLANK(Design!C108),Design!C108=0),OR(Design!F108="",ISBLANK(Design!F108),Design!F108=0),OR(Design!L108="",ISBLANK(Design!L108)),OR(ISBLANK(Design!A108),Design!A108=0)))</f>
        <v>0</v>
      </c>
      <c r="I108" s="390" t="str">
        <f t="array" ref="I108">IF(H108:H680,ROW(H108:H680),"")</f>
        <v/>
      </c>
      <c r="J108" s="390" t="e">
        <f t="shared" si="6"/>
        <v>#NUM!</v>
      </c>
      <c r="K108" t="b" cm="1">
        <f t="array" ref="K108">IFERROR(INDEX(Design!A$1:A$680,_Formatting!$J108)&gt;0,FALSE)</f>
        <v>0</v>
      </c>
    </row>
    <row r="109" spans="8:11" ht="14.4" x14ac:dyDescent="0.3">
      <c r="H109" s="13" t="b">
        <f>NOT(AND(OR(Design!C109="",ISBLANK(Design!C109),Design!C109=0),OR(Design!F109="",ISBLANK(Design!F109),Design!F109=0),OR(Design!L109="",ISBLANK(Design!L109)),OR(ISBLANK(Design!A109),Design!A109=0)))</f>
        <v>0</v>
      </c>
      <c r="I109" s="390" t="str">
        <f t="array" ref="I109">IF(H109:H680,ROW(H109:H680),"")</f>
        <v/>
      </c>
      <c r="J109" s="390" t="e">
        <f t="shared" si="6"/>
        <v>#NUM!</v>
      </c>
      <c r="K109" t="b" cm="1">
        <f t="array" ref="K109">IFERROR(INDEX(Design!A$1:A$680,_Formatting!$J109)&gt;0,FALSE)</f>
        <v>0</v>
      </c>
    </row>
    <row r="110" spans="8:11" ht="14.4" x14ac:dyDescent="0.3">
      <c r="H110" s="13" t="b">
        <f>NOT(AND(OR(Design!C110="",ISBLANK(Design!C110),Design!C110=0),OR(Design!F110="",ISBLANK(Design!F110),Design!F110=0),OR(Design!L110="",ISBLANK(Design!L110)),OR(ISBLANK(Design!A110),Design!A110=0)))</f>
        <v>0</v>
      </c>
      <c r="I110" s="390" t="str">
        <f t="array" ref="I110">IF(H110:H680,ROW(H110:H680),"")</f>
        <v/>
      </c>
      <c r="J110" s="390" t="e">
        <f t="shared" si="6"/>
        <v>#NUM!</v>
      </c>
      <c r="K110" t="b" cm="1">
        <f t="array" ref="K110">IFERROR(INDEX(Design!A$1:A$680,_Formatting!$J110)&gt;0,FALSE)</f>
        <v>0</v>
      </c>
    </row>
    <row r="111" spans="8:11" ht="14.4" x14ac:dyDescent="0.3">
      <c r="H111" s="13" t="b">
        <f>NOT(AND(OR(Design!C111="",ISBLANK(Design!C111),Design!C111=0),OR(Design!F111="",ISBLANK(Design!F111),Design!F111=0),OR(Design!L111="",ISBLANK(Design!L111)),OR(ISBLANK(Design!A111),Design!A111=0)))</f>
        <v>0</v>
      </c>
      <c r="I111" s="390" t="str">
        <f t="array" ref="I111">IF(H111:H680,ROW(H111:H680),"")</f>
        <v/>
      </c>
      <c r="J111" s="390" t="e">
        <f t="shared" si="6"/>
        <v>#NUM!</v>
      </c>
      <c r="K111" t="b" cm="1">
        <f t="array" ref="K111">IFERROR(INDEX(Design!A$1:A$680,_Formatting!$J111)&gt;0,FALSE)</f>
        <v>0</v>
      </c>
    </row>
    <row r="112" spans="8:11" ht="14.4" x14ac:dyDescent="0.3">
      <c r="H112" s="13" t="b">
        <f>NOT(AND(OR(Design!C112="",ISBLANK(Design!C112),Design!C112=0),OR(Design!F112="",ISBLANK(Design!F112),Design!F112=0),OR(Design!L112="",ISBLANK(Design!L112)),OR(ISBLANK(Design!A112),Design!A112=0)))</f>
        <v>0</v>
      </c>
      <c r="I112" s="390" t="str">
        <f t="array" ref="I112">IF(H112:H680,ROW(H112:H680),"")</f>
        <v/>
      </c>
      <c r="J112" s="390" t="e">
        <f t="shared" si="6"/>
        <v>#NUM!</v>
      </c>
      <c r="K112" t="b" cm="1">
        <f t="array" ref="K112">IFERROR(INDEX(Design!A$1:A$680,_Formatting!$J112)&gt;0,FALSE)</f>
        <v>0</v>
      </c>
    </row>
    <row r="113" spans="8:11" ht="14.4" x14ac:dyDescent="0.3">
      <c r="H113" s="13" t="b">
        <f>NOT(AND(OR(Design!C113="",ISBLANK(Design!C113),Design!C113=0),OR(Design!F113="",ISBLANK(Design!F113),Design!F113=0),OR(Design!L113="",ISBLANK(Design!L113)),OR(ISBLANK(Design!A113),Design!A113=0)))</f>
        <v>0</v>
      </c>
      <c r="I113" s="390" t="str">
        <f t="array" ref="I113">IF(H113:H680,ROW(H113:H680),"")</f>
        <v/>
      </c>
      <c r="J113" s="390" t="e">
        <f t="shared" si="6"/>
        <v>#NUM!</v>
      </c>
      <c r="K113" t="b" cm="1">
        <f t="array" ref="K113">IFERROR(INDEX(Design!A$1:A$680,_Formatting!$J113)&gt;0,FALSE)</f>
        <v>0</v>
      </c>
    </row>
    <row r="114" spans="8:11" ht="14.4" x14ac:dyDescent="0.3">
      <c r="H114" s="13" t="b">
        <f>NOT(AND(OR(Design!C114="",ISBLANK(Design!C114),Design!C114=0),OR(Design!F114="",ISBLANK(Design!F114),Design!F114=0),OR(Design!L114="",ISBLANK(Design!L114)),OR(ISBLANK(Design!A114),Design!A114=0)))</f>
        <v>0</v>
      </c>
      <c r="I114" s="390" t="str">
        <f t="array" ref="I114">IF(H114:H680,ROW(H114:H680),"")</f>
        <v/>
      </c>
      <c r="J114" s="390" t="e">
        <f t="shared" si="6"/>
        <v>#NUM!</v>
      </c>
      <c r="K114" t="b" cm="1">
        <f t="array" ref="K114">IFERROR(INDEX(Design!A$1:A$680,_Formatting!$J114)&gt;0,FALSE)</f>
        <v>0</v>
      </c>
    </row>
    <row r="115" spans="8:11" ht="14.4" x14ac:dyDescent="0.3">
      <c r="H115" s="13" t="b">
        <f>NOT(AND(OR(Design!C115="",ISBLANK(Design!C115),Design!C115=0),OR(Design!F115="",ISBLANK(Design!F115),Design!F115=0),OR(Design!L115="",ISBLANK(Design!L115)),OR(ISBLANK(Design!A115),Design!A115=0)))</f>
        <v>0</v>
      </c>
      <c r="I115" s="390" t="str">
        <f t="array" ref="I115">IF(H115:H680,ROW(H115:H680),"")</f>
        <v/>
      </c>
      <c r="J115" s="390" t="e">
        <f t="shared" si="6"/>
        <v>#NUM!</v>
      </c>
      <c r="K115" t="b" cm="1">
        <f t="array" ref="K115">IFERROR(INDEX(Design!A$1:A$680,_Formatting!$J115)&gt;0,FALSE)</f>
        <v>0</v>
      </c>
    </row>
    <row r="116" spans="8:11" ht="14.4" x14ac:dyDescent="0.3">
      <c r="H116" s="13" t="b">
        <f>NOT(AND(OR(Design!C116="",ISBLANK(Design!C116),Design!C116=0),OR(Design!F116="",ISBLANK(Design!F116),Design!F116=0),OR(Design!L116="",ISBLANK(Design!L116)),OR(ISBLANK(Design!A116),Design!A116=0)))</f>
        <v>0</v>
      </c>
      <c r="I116" s="390" t="str">
        <f t="array" ref="I116">IF(H116:H680,ROW(H116:H680),"")</f>
        <v/>
      </c>
      <c r="J116" s="390" t="e">
        <f t="shared" si="6"/>
        <v>#NUM!</v>
      </c>
      <c r="K116" t="b" cm="1">
        <f t="array" ref="K116">IFERROR(INDEX(Design!A$1:A$680,_Formatting!$J116)&gt;0,FALSE)</f>
        <v>0</v>
      </c>
    </row>
    <row r="117" spans="8:11" ht="14.4" x14ac:dyDescent="0.3">
      <c r="H117" s="13" t="b">
        <f>NOT(AND(OR(Design!C117="",ISBLANK(Design!C117),Design!C117=0),OR(Design!F117="",ISBLANK(Design!F117),Design!F117=0),OR(Design!L117="",ISBLANK(Design!L117)),OR(ISBLANK(Design!A117),Design!A117=0)))</f>
        <v>0</v>
      </c>
      <c r="I117" s="390" t="str">
        <f t="array" ref="I117">IF(H117:H680,ROW(H117:H680),"")</f>
        <v/>
      </c>
      <c r="J117" s="390" t="e">
        <f t="shared" si="6"/>
        <v>#NUM!</v>
      </c>
      <c r="K117" t="b" cm="1">
        <f t="array" ref="K117">IFERROR(INDEX(Design!A$1:A$680,_Formatting!$J117)&gt;0,FALSE)</f>
        <v>0</v>
      </c>
    </row>
    <row r="118" spans="8:11" ht="14.4" x14ac:dyDescent="0.3">
      <c r="H118" s="13" t="b">
        <f>NOT(AND(OR(Design!C118="",ISBLANK(Design!C118),Design!C118=0),OR(Design!F118="",ISBLANK(Design!F118),Design!F118=0),OR(Design!L118="",ISBLANK(Design!L118)),OR(ISBLANK(Design!A118),Design!A118=0)))</f>
        <v>0</v>
      </c>
      <c r="I118" s="390" t="str">
        <f t="array" ref="I118">IF(H118:H680,ROW(H118:H680),"")</f>
        <v/>
      </c>
      <c r="J118" s="390" t="e">
        <f t="shared" si="6"/>
        <v>#NUM!</v>
      </c>
      <c r="K118" t="b" cm="1">
        <f t="array" ref="K118">IFERROR(INDEX(Design!A$1:A$680,_Formatting!$J118)&gt;0,FALSE)</f>
        <v>0</v>
      </c>
    </row>
    <row r="119" spans="8:11" ht="14.4" x14ac:dyDescent="0.3">
      <c r="H119" s="13" t="b">
        <f>NOT(AND(OR(Design!C119="",ISBLANK(Design!C119),Design!C119=0),OR(Design!F119="",ISBLANK(Design!F119),Design!F119=0),OR(Design!L119="",ISBLANK(Design!L119)),OR(ISBLANK(Design!A119),Design!A119=0)))</f>
        <v>0</v>
      </c>
      <c r="I119" s="390" t="str">
        <f t="array" ref="I119">IF(H119:H680,ROW(H119:H680),"")</f>
        <v/>
      </c>
      <c r="J119" s="390" t="e">
        <f t="shared" si="6"/>
        <v>#NUM!</v>
      </c>
      <c r="K119" t="b" cm="1">
        <f t="array" ref="K119">IFERROR(INDEX(Design!A$1:A$680,_Formatting!$J119)&gt;0,FALSE)</f>
        <v>0</v>
      </c>
    </row>
    <row r="120" spans="8:11" ht="14.4" x14ac:dyDescent="0.3">
      <c r="H120" s="13" t="b">
        <f>NOT(AND(OR(Design!C120="",ISBLANK(Design!C120),Design!C120=0),OR(Design!F120="",ISBLANK(Design!F120),Design!F120=0),OR(Design!L120="",ISBLANK(Design!L120)),OR(ISBLANK(Design!A120),Design!A120=0)))</f>
        <v>0</v>
      </c>
      <c r="I120" s="390" t="str">
        <f t="array" ref="I120">IF(H120:H680,ROW(H120:H680),"")</f>
        <v/>
      </c>
      <c r="J120" s="390" t="e">
        <f t="shared" si="6"/>
        <v>#NUM!</v>
      </c>
      <c r="K120" t="b" cm="1">
        <f t="array" ref="K120">IFERROR(INDEX(Design!A$1:A$680,_Formatting!$J120)&gt;0,FALSE)</f>
        <v>0</v>
      </c>
    </row>
    <row r="121" spans="8:11" ht="14.4" x14ac:dyDescent="0.3">
      <c r="H121" s="13" t="b">
        <f>NOT(AND(OR(Design!C121="",ISBLANK(Design!C121),Design!C121=0),OR(Design!F121="",ISBLANK(Design!F121),Design!F121=0),OR(Design!L121="",ISBLANK(Design!L121)),OR(ISBLANK(Design!A121),Design!A121=0)))</f>
        <v>0</v>
      </c>
      <c r="I121" s="390" t="str">
        <f t="array" ref="I121">IF(H121:H680,ROW(H121:H680),"")</f>
        <v/>
      </c>
      <c r="J121" s="390" t="e">
        <f t="shared" si="6"/>
        <v>#NUM!</v>
      </c>
      <c r="K121" t="b" cm="1">
        <f t="array" ref="K121">IFERROR(INDEX(Design!A$1:A$680,_Formatting!$J121)&gt;0,FALSE)</f>
        <v>0</v>
      </c>
    </row>
    <row r="122" spans="8:11" ht="14.4" x14ac:dyDescent="0.3">
      <c r="H122" s="13" t="b">
        <f>NOT(AND(OR(Design!C122="",ISBLANK(Design!C122),Design!C122=0),OR(Design!F122="",ISBLANK(Design!F122),Design!F122=0),OR(Design!L122="",ISBLANK(Design!L122)),OR(ISBLANK(Design!A122),Design!A122=0)))</f>
        <v>0</v>
      </c>
      <c r="I122" s="390" t="str">
        <f t="array" ref="I122">IF(H122:H680,ROW(H122:H680),"")</f>
        <v/>
      </c>
      <c r="J122" s="390" t="e">
        <f t="shared" si="6"/>
        <v>#NUM!</v>
      </c>
      <c r="K122" t="b" cm="1">
        <f t="array" ref="K122">IFERROR(INDEX(Design!A$1:A$680,_Formatting!$J122)&gt;0,FALSE)</f>
        <v>0</v>
      </c>
    </row>
    <row r="123" spans="8:11" ht="14.4" x14ac:dyDescent="0.3">
      <c r="H123" s="13" t="b">
        <f>NOT(AND(OR(Design!C123="",ISBLANK(Design!C123),Design!C123=0),OR(Design!F123="",ISBLANK(Design!F123),Design!F123=0),OR(Design!L123="",ISBLANK(Design!L123)),OR(ISBLANK(Design!A123),Design!A123=0)))</f>
        <v>0</v>
      </c>
      <c r="I123" s="390" t="str">
        <f t="array" ref="I123">IF(H123:H680,ROW(H123:H680),"")</f>
        <v/>
      </c>
      <c r="J123" s="390" t="e">
        <f t="shared" si="6"/>
        <v>#NUM!</v>
      </c>
      <c r="K123" t="b" cm="1">
        <f t="array" ref="K123">IFERROR(INDEX(Design!A$1:A$680,_Formatting!$J123)&gt;0,FALSE)</f>
        <v>0</v>
      </c>
    </row>
    <row r="124" spans="8:11" ht="14.4" x14ac:dyDescent="0.3">
      <c r="H124" s="13" t="b">
        <f>NOT(AND(OR(Design!C124="",ISBLANK(Design!C124),Design!C124=0),OR(Design!F124="",ISBLANK(Design!F124),Design!F124=0),OR(Design!L124="",ISBLANK(Design!L124)),OR(ISBLANK(Design!A124),Design!A124=0)))</f>
        <v>0</v>
      </c>
      <c r="I124" s="390" t="str">
        <f t="array" ref="I124">IF(H124:H680,ROW(H124:H680),"")</f>
        <v/>
      </c>
      <c r="J124" s="390" t="e">
        <f t="shared" si="6"/>
        <v>#NUM!</v>
      </c>
      <c r="K124" t="b" cm="1">
        <f t="array" ref="K124">IFERROR(INDEX(Design!A$1:A$680,_Formatting!$J124)&gt;0,FALSE)</f>
        <v>0</v>
      </c>
    </row>
    <row r="125" spans="8:11" ht="14.4" x14ac:dyDescent="0.3">
      <c r="H125" s="13" t="b">
        <f>NOT(AND(OR(Design!C125="",ISBLANK(Design!C125),Design!C125=0),OR(Design!F125="",ISBLANK(Design!F125),Design!F125=0),OR(Design!L125="",ISBLANK(Design!L125)),OR(ISBLANK(Design!A125),Design!A125=0)))</f>
        <v>0</v>
      </c>
      <c r="I125" s="390" t="str">
        <f t="array" ref="I125">IF(H125:H680,ROW(H125:H680),"")</f>
        <v/>
      </c>
      <c r="J125" s="390" t="e">
        <f t="shared" si="6"/>
        <v>#NUM!</v>
      </c>
      <c r="K125" t="b" cm="1">
        <f t="array" ref="K125">IFERROR(INDEX(Design!A$1:A$680,_Formatting!$J125)&gt;0,FALSE)</f>
        <v>0</v>
      </c>
    </row>
    <row r="126" spans="8:11" ht="14.4" x14ac:dyDescent="0.3">
      <c r="H126" s="13" t="b">
        <f>NOT(AND(OR(Design!C126="",ISBLANK(Design!C126),Design!C126=0),OR(Design!F126="",ISBLANK(Design!F126),Design!F126=0),OR(Design!L126="",ISBLANK(Design!L126)),OR(ISBLANK(Design!A126),Design!A126=0)))</f>
        <v>0</v>
      </c>
      <c r="I126" s="390" t="str">
        <f t="array" ref="I126">IF(H126:H680,ROW(H126:H680),"")</f>
        <v/>
      </c>
      <c r="J126" s="390" t="e">
        <f t="shared" si="6"/>
        <v>#NUM!</v>
      </c>
      <c r="K126" t="b" cm="1">
        <f t="array" ref="K126">IFERROR(INDEX(Design!A$1:A$680,_Formatting!$J126)&gt;0,FALSE)</f>
        <v>0</v>
      </c>
    </row>
    <row r="127" spans="8:11" ht="14.4" x14ac:dyDescent="0.3">
      <c r="H127" s="13" t="b">
        <f>NOT(AND(OR(Design!C127="",ISBLANK(Design!C127),Design!C127=0),OR(Design!F127="",ISBLANK(Design!F127),Design!F127=0),OR(Design!L127="",ISBLANK(Design!L127)),OR(ISBLANK(Design!A127),Design!A127=0)))</f>
        <v>0</v>
      </c>
      <c r="I127" s="390" t="str">
        <f t="array" ref="I127">IF(H127:H680,ROW(H127:H680),"")</f>
        <v/>
      </c>
      <c r="J127" s="390" t="e">
        <f t="shared" si="6"/>
        <v>#NUM!</v>
      </c>
      <c r="K127" t="b" cm="1">
        <f t="array" ref="K127">IFERROR(INDEX(Design!A$1:A$680,_Formatting!$J127)&gt;0,FALSE)</f>
        <v>0</v>
      </c>
    </row>
    <row r="128" spans="8:11" ht="14.4" x14ac:dyDescent="0.3">
      <c r="H128" s="13" t="b">
        <f>NOT(AND(OR(Design!C128="",ISBLANK(Design!C128),Design!C128=0),OR(Design!F128="",ISBLANK(Design!F128),Design!F128=0),OR(Design!L128="",ISBLANK(Design!L128)),OR(ISBLANK(Design!A128),Design!A128=0)))</f>
        <v>0</v>
      </c>
      <c r="I128" s="390" t="str">
        <f t="array" ref="I128">IF(H128:H680,ROW(H128:H680),"")</f>
        <v/>
      </c>
      <c r="J128" s="390" t="e">
        <f t="shared" si="6"/>
        <v>#NUM!</v>
      </c>
      <c r="K128" t="b" cm="1">
        <f t="array" ref="K128">IFERROR(INDEX(Design!A$1:A$680,_Formatting!$J128)&gt;0,FALSE)</f>
        <v>0</v>
      </c>
    </row>
    <row r="129" spans="8:11" ht="14.4" x14ac:dyDescent="0.3">
      <c r="H129" s="13" t="b">
        <f>NOT(AND(OR(Design!C129="",ISBLANK(Design!C129),Design!C129=0),OR(Design!F129="",ISBLANK(Design!F129),Design!F129=0),OR(Design!L129="",ISBLANK(Design!L129)),OR(ISBLANK(Design!A129),Design!A129=0)))</f>
        <v>0</v>
      </c>
      <c r="I129" s="390" t="str">
        <f t="array" ref="I129">IF(H129:H680,ROW(H129:H680),"")</f>
        <v/>
      </c>
      <c r="J129" s="390" t="e">
        <f t="shared" si="6"/>
        <v>#NUM!</v>
      </c>
      <c r="K129" t="b" cm="1">
        <f t="array" ref="K129">IFERROR(INDEX(Design!A$1:A$680,_Formatting!$J129)&gt;0,FALSE)</f>
        <v>0</v>
      </c>
    </row>
    <row r="130" spans="8:11" ht="14.4" x14ac:dyDescent="0.3">
      <c r="H130" s="13" t="b">
        <f>NOT(AND(OR(Design!C130="",ISBLANK(Design!C130),Design!C130=0),OR(Design!F130="",ISBLANK(Design!F130),Design!F130=0),OR(Design!L130="",ISBLANK(Design!L130)),OR(ISBLANK(Design!A130),Design!A130=0)))</f>
        <v>0</v>
      </c>
      <c r="I130" s="390" t="str">
        <f t="array" ref="I130">IF(H130:H680,ROW(H130:H680),"")</f>
        <v/>
      </c>
      <c r="J130" s="390" t="e">
        <f t="shared" si="6"/>
        <v>#NUM!</v>
      </c>
      <c r="K130" t="b" cm="1">
        <f t="array" ref="K130">IFERROR(INDEX(Design!A$1:A$680,_Formatting!$J130)&gt;0,FALSE)</f>
        <v>0</v>
      </c>
    </row>
    <row r="131" spans="8:11" ht="14.4" x14ac:dyDescent="0.3">
      <c r="H131" s="13" t="b">
        <f>NOT(AND(OR(Design!C131="",ISBLANK(Design!C131),Design!C131=0),OR(Design!F131="",ISBLANK(Design!F131),Design!F131=0),OR(Design!L131="",ISBLANK(Design!L131)),OR(ISBLANK(Design!A131),Design!A131=0)))</f>
        <v>0</v>
      </c>
      <c r="I131" s="390" t="str">
        <f t="array" ref="I131">IF(H131:H680,ROW(H131:H680),"")</f>
        <v/>
      </c>
      <c r="J131" s="390" t="e">
        <f t="shared" si="6"/>
        <v>#NUM!</v>
      </c>
      <c r="K131" t="b" cm="1">
        <f t="array" ref="K131">IFERROR(INDEX(Design!A$1:A$680,_Formatting!$J131)&gt;0,FALSE)</f>
        <v>0</v>
      </c>
    </row>
    <row r="132" spans="8:11" ht="14.4" x14ac:dyDescent="0.3">
      <c r="H132" s="13" t="b">
        <f>NOT(AND(OR(Design!C132="",ISBLANK(Design!C132),Design!C132=0),OR(Design!F132="",ISBLANK(Design!F132),Design!F132=0),OR(Design!L132="",ISBLANK(Design!L132)),OR(ISBLANK(Design!A132),Design!A132=0)))</f>
        <v>0</v>
      </c>
      <c r="I132" s="390" t="str">
        <f t="array" ref="I132">IF(H132:H680,ROW(H132:H680),"")</f>
        <v/>
      </c>
      <c r="J132" s="390" t="e">
        <f t="shared" si="6"/>
        <v>#NUM!</v>
      </c>
      <c r="K132" t="b" cm="1">
        <f t="array" ref="K132">IFERROR(INDEX(Design!A$1:A$680,_Formatting!$J132)&gt;0,FALSE)</f>
        <v>0</v>
      </c>
    </row>
    <row r="133" spans="8:11" ht="14.4" x14ac:dyDescent="0.3">
      <c r="H133" s="13" t="b">
        <f>NOT(AND(OR(Design!C133="",ISBLANK(Design!C133),Design!C133=0),OR(Design!F133="",ISBLANK(Design!F133),Design!F133=0),OR(Design!L133="",ISBLANK(Design!L133)),OR(ISBLANK(Design!A133),Design!A133=0)))</f>
        <v>0</v>
      </c>
      <c r="I133" s="390" t="str">
        <f t="array" ref="I133">IF(H133:H680,ROW(H133:H680),"")</f>
        <v/>
      </c>
      <c r="J133" s="390" t="e">
        <f t="shared" si="6"/>
        <v>#NUM!</v>
      </c>
      <c r="K133" t="b" cm="1">
        <f t="array" ref="K133">IFERROR(INDEX(Design!A$1:A$680,_Formatting!$J133)&gt;0,FALSE)</f>
        <v>0</v>
      </c>
    </row>
    <row r="134" spans="8:11" ht="14.4" x14ac:dyDescent="0.3">
      <c r="H134" s="13" t="b">
        <f>NOT(AND(OR(Design!C134="",ISBLANK(Design!C134),Design!C134=0),OR(Design!F134="",ISBLANK(Design!F134),Design!F134=0),OR(Design!L134="",ISBLANK(Design!L134)),OR(ISBLANK(Design!A134),Design!A134=0)))</f>
        <v>0</v>
      </c>
      <c r="I134" s="390" t="str">
        <f t="array" ref="I134">IF(H134:H680,ROW(H134:H680),"")</f>
        <v/>
      </c>
      <c r="J134" s="390" t="e">
        <f t="shared" si="6"/>
        <v>#NUM!</v>
      </c>
      <c r="K134" t="b" cm="1">
        <f t="array" ref="K134">IFERROR(INDEX(Design!A$1:A$680,_Formatting!$J134)&gt;0,FALSE)</f>
        <v>0</v>
      </c>
    </row>
    <row r="135" spans="8:11" ht="14.4" x14ac:dyDescent="0.3">
      <c r="H135" s="13" t="b">
        <f>NOT(AND(OR(Design!C135="",ISBLANK(Design!C135),Design!C135=0),OR(Design!F135="",ISBLANK(Design!F135),Design!F135=0),OR(Design!L135="",ISBLANK(Design!L135)),OR(ISBLANK(Design!A135),Design!A135=0)))</f>
        <v>0</v>
      </c>
      <c r="I135" s="390" t="str">
        <f t="array" ref="I135">IF(H135:H680,ROW(H135:H680),"")</f>
        <v/>
      </c>
      <c r="J135" s="390" t="e">
        <f t="shared" si="6"/>
        <v>#NUM!</v>
      </c>
      <c r="K135" t="b" cm="1">
        <f t="array" ref="K135">IFERROR(INDEX(Design!A$1:A$680,_Formatting!$J135)&gt;0,FALSE)</f>
        <v>0</v>
      </c>
    </row>
    <row r="136" spans="8:11" ht="14.4" x14ac:dyDescent="0.3">
      <c r="H136" s="13" t="b">
        <f>NOT(AND(OR(Design!C136="",ISBLANK(Design!C136),Design!C136=0),OR(Design!F136="",ISBLANK(Design!F136),Design!F136=0),OR(Design!L136="",ISBLANK(Design!L136)),OR(ISBLANK(Design!A136),Design!A136=0)))</f>
        <v>0</v>
      </c>
      <c r="I136" s="390" t="str">
        <f t="array" ref="I136">IF(H136:H680,ROW(H136:H680),"")</f>
        <v/>
      </c>
      <c r="J136" s="390" t="e">
        <f t="shared" si="6"/>
        <v>#NUM!</v>
      </c>
      <c r="K136" t="b" cm="1">
        <f t="array" ref="K136">IFERROR(INDEX(Design!A$1:A$680,_Formatting!$J136)&gt;0,FALSE)</f>
        <v>0</v>
      </c>
    </row>
    <row r="137" spans="8:11" ht="14.4" x14ac:dyDescent="0.3">
      <c r="H137" s="13" t="b">
        <f>NOT(AND(OR(Design!C137="",ISBLANK(Design!C137),Design!C137=0),OR(Design!F137="",ISBLANK(Design!F137),Design!F137=0),OR(Design!L137="",ISBLANK(Design!L137)),OR(ISBLANK(Design!A137),Design!A137=0)))</f>
        <v>0</v>
      </c>
      <c r="I137" s="390" t="str">
        <f t="array" ref="I137">IF(H137:H680,ROW(H137:H680),"")</f>
        <v/>
      </c>
      <c r="J137" s="390" t="e">
        <f t="shared" si="6"/>
        <v>#NUM!</v>
      </c>
      <c r="K137" t="b" cm="1">
        <f t="array" ref="K137">IFERROR(INDEX(Design!A$1:A$680,_Formatting!$J137)&gt;0,FALSE)</f>
        <v>0</v>
      </c>
    </row>
    <row r="138" spans="8:11" ht="14.4" x14ac:dyDescent="0.3">
      <c r="H138" s="13" t="b">
        <f>NOT(AND(OR(Design!C138="",ISBLANK(Design!C138),Design!C138=0),OR(Design!F138="",ISBLANK(Design!F138),Design!F138=0),OR(Design!L138="",ISBLANK(Design!L138)),OR(ISBLANK(Design!A138),Design!A138=0)))</f>
        <v>0</v>
      </c>
      <c r="I138" s="390" t="str">
        <f t="array" ref="I138">IF(H138:H680,ROW(H138:H680),"")</f>
        <v/>
      </c>
      <c r="J138" s="390" t="e">
        <f t="shared" si="6"/>
        <v>#NUM!</v>
      </c>
      <c r="K138" t="b" cm="1">
        <f t="array" ref="K138">IFERROR(INDEX(Design!A$1:A$680,_Formatting!$J138)&gt;0,FALSE)</f>
        <v>0</v>
      </c>
    </row>
    <row r="139" spans="8:11" ht="14.4" x14ac:dyDescent="0.3">
      <c r="H139" s="13" t="b">
        <f>NOT(AND(OR(Design!C139="",ISBLANK(Design!C139),Design!C139=0),OR(Design!F139="",ISBLANK(Design!F139),Design!F139=0),OR(Design!L139="",ISBLANK(Design!L139)),OR(ISBLANK(Design!A139),Design!A139=0)))</f>
        <v>0</v>
      </c>
      <c r="I139" s="390" t="str">
        <f t="array" ref="I139">IF(H139:H680,ROW(H139:H680),"")</f>
        <v/>
      </c>
      <c r="J139" s="390" t="e">
        <f t="shared" ref="J139:J202" si="7">SMALL(I$10:I$680,ROW(I130))</f>
        <v>#NUM!</v>
      </c>
      <c r="K139" t="b" cm="1">
        <f t="array" ref="K139">IFERROR(INDEX(Design!A$1:A$680,_Formatting!$J139)&gt;0,FALSE)</f>
        <v>0</v>
      </c>
    </row>
    <row r="140" spans="8:11" ht="14.4" x14ac:dyDescent="0.3">
      <c r="H140" s="13" t="b">
        <f>NOT(AND(OR(Design!C140="",ISBLANK(Design!C140),Design!C140=0),OR(Design!F140="",ISBLANK(Design!F140),Design!F140=0),OR(Design!L140="",ISBLANK(Design!L140)),OR(ISBLANK(Design!A140),Design!A140=0)))</f>
        <v>0</v>
      </c>
      <c r="I140" s="390" t="str">
        <f t="array" ref="I140">IF(H140:H680,ROW(H140:H680),"")</f>
        <v/>
      </c>
      <c r="J140" s="390" t="e">
        <f t="shared" si="7"/>
        <v>#NUM!</v>
      </c>
      <c r="K140" t="b" cm="1">
        <f t="array" ref="K140">IFERROR(INDEX(Design!A$1:A$680,_Formatting!$J140)&gt;0,FALSE)</f>
        <v>0</v>
      </c>
    </row>
    <row r="141" spans="8:11" ht="14.4" x14ac:dyDescent="0.3">
      <c r="H141" s="13" t="b">
        <f>NOT(AND(OR(Design!C141="",ISBLANK(Design!C141),Design!C141=0),OR(Design!F141="",ISBLANK(Design!F141),Design!F141=0),OR(Design!L141="",ISBLANK(Design!L141)),OR(ISBLANK(Design!A141),Design!A141=0)))</f>
        <v>0</v>
      </c>
      <c r="I141" s="390" t="str">
        <f t="array" ref="I141">IF(H141:H680,ROW(H141:H680),"")</f>
        <v/>
      </c>
      <c r="J141" s="390" t="e">
        <f t="shared" si="7"/>
        <v>#NUM!</v>
      </c>
      <c r="K141" t="b" cm="1">
        <f t="array" ref="K141">IFERROR(INDEX(Design!A$1:A$680,_Formatting!$J141)&gt;0,FALSE)</f>
        <v>0</v>
      </c>
    </row>
    <row r="142" spans="8:11" ht="14.4" x14ac:dyDescent="0.3">
      <c r="H142" s="13" t="b">
        <f>NOT(AND(OR(Design!C142="",ISBLANK(Design!C142),Design!C142=0),OR(Design!F142="",ISBLANK(Design!F142),Design!F142=0),OR(Design!L142="",ISBLANK(Design!L142)),OR(ISBLANK(Design!A142),Design!A142=0)))</f>
        <v>0</v>
      </c>
      <c r="I142" s="390" t="str">
        <f t="array" ref="I142">IF(H142:H680,ROW(H142:H680),"")</f>
        <v/>
      </c>
      <c r="J142" s="390" t="e">
        <f t="shared" si="7"/>
        <v>#NUM!</v>
      </c>
      <c r="K142" t="b" cm="1">
        <f t="array" ref="K142">IFERROR(INDEX(Design!A$1:A$680,_Formatting!$J142)&gt;0,FALSE)</f>
        <v>0</v>
      </c>
    </row>
    <row r="143" spans="8:11" ht="14.4" x14ac:dyDescent="0.3">
      <c r="H143" s="13" t="b">
        <f>NOT(AND(OR(Design!C143="",ISBLANK(Design!C143),Design!C143=0),OR(Design!F143="",ISBLANK(Design!F143),Design!F143=0),OR(Design!L143="",ISBLANK(Design!L143)),OR(ISBLANK(Design!A143),Design!A143=0)))</f>
        <v>0</v>
      </c>
      <c r="I143" s="390" t="str">
        <f t="array" ref="I143">IF(H143:H680,ROW(H143:H680),"")</f>
        <v/>
      </c>
      <c r="J143" s="390" t="e">
        <f t="shared" si="7"/>
        <v>#NUM!</v>
      </c>
      <c r="K143" t="b" cm="1">
        <f t="array" ref="K143">IFERROR(INDEX(Design!A$1:A$680,_Formatting!$J143)&gt;0,FALSE)</f>
        <v>0</v>
      </c>
    </row>
    <row r="144" spans="8:11" ht="14.4" x14ac:dyDescent="0.3">
      <c r="H144" s="13" t="b">
        <f>NOT(AND(OR(Design!C144="",ISBLANK(Design!C144),Design!C144=0),OR(Design!F144="",ISBLANK(Design!F144),Design!F144=0),OR(Design!L144="",ISBLANK(Design!L144)),OR(ISBLANK(Design!A144),Design!A144=0)))</f>
        <v>0</v>
      </c>
      <c r="I144" s="390" t="str">
        <f t="array" ref="I144">IF(H144:H680,ROW(H144:H680),"")</f>
        <v/>
      </c>
      <c r="J144" s="390" t="e">
        <f t="shared" si="7"/>
        <v>#NUM!</v>
      </c>
      <c r="K144" t="b" cm="1">
        <f t="array" ref="K144">IFERROR(INDEX(Design!A$1:A$680,_Formatting!$J144)&gt;0,FALSE)</f>
        <v>0</v>
      </c>
    </row>
    <row r="145" spans="8:11" ht="14.4" x14ac:dyDescent="0.3">
      <c r="H145" s="13" t="b">
        <f>NOT(AND(OR(Design!C145="",ISBLANK(Design!C145),Design!C145=0),OR(Design!F145="",ISBLANK(Design!F145),Design!F145=0),OR(Design!L145="",ISBLANK(Design!L145)),OR(ISBLANK(Design!A145),Design!A145=0)))</f>
        <v>0</v>
      </c>
      <c r="I145" s="390" t="str">
        <f t="array" ref="I145">IF(H145:H680,ROW(H145:H680),"")</f>
        <v/>
      </c>
      <c r="J145" s="390" t="e">
        <f t="shared" si="7"/>
        <v>#NUM!</v>
      </c>
      <c r="K145" t="b" cm="1">
        <f t="array" ref="K145">IFERROR(INDEX(Design!A$1:A$680,_Formatting!$J145)&gt;0,FALSE)</f>
        <v>0</v>
      </c>
    </row>
    <row r="146" spans="8:11" ht="14.4" x14ac:dyDescent="0.3">
      <c r="H146" s="13" t="b">
        <f>NOT(AND(OR(Design!C146="",ISBLANK(Design!C146),Design!C146=0),OR(Design!F146="",ISBLANK(Design!F146),Design!F146=0),OR(Design!L146="",ISBLANK(Design!L146)),OR(ISBLANK(Design!A146),Design!A146=0)))</f>
        <v>0</v>
      </c>
      <c r="I146" s="390" t="str">
        <f t="array" ref="I146">IF(H146:H680,ROW(H146:H680),"")</f>
        <v/>
      </c>
      <c r="J146" s="390" t="e">
        <f t="shared" si="7"/>
        <v>#NUM!</v>
      </c>
      <c r="K146" t="b" cm="1">
        <f t="array" ref="K146">IFERROR(INDEX(Design!A$1:A$680,_Formatting!$J146)&gt;0,FALSE)</f>
        <v>0</v>
      </c>
    </row>
    <row r="147" spans="8:11" ht="14.4" x14ac:dyDescent="0.3">
      <c r="H147" s="13" t="b">
        <f>NOT(AND(OR(Design!C147="",ISBLANK(Design!C147),Design!C147=0),OR(Design!F147="",ISBLANK(Design!F147),Design!F147=0),OR(Design!L147="",ISBLANK(Design!L147)),OR(ISBLANK(Design!A147),Design!A147=0)))</f>
        <v>0</v>
      </c>
      <c r="I147" s="390" t="str">
        <f t="array" ref="I147">IF(H147:H680,ROW(H147:H680),"")</f>
        <v/>
      </c>
      <c r="J147" s="390" t="e">
        <f t="shared" si="7"/>
        <v>#NUM!</v>
      </c>
      <c r="K147" t="b" cm="1">
        <f t="array" ref="K147">IFERROR(INDEX(Design!A$1:A$680,_Formatting!$J147)&gt;0,FALSE)</f>
        <v>0</v>
      </c>
    </row>
    <row r="148" spans="8:11" ht="14.4" x14ac:dyDescent="0.3">
      <c r="H148" s="13" t="b">
        <f>NOT(AND(OR(Design!C148="",ISBLANK(Design!C148),Design!C148=0),OR(Design!F148="",ISBLANK(Design!F148),Design!F148=0),OR(Design!L148="",ISBLANK(Design!L148)),OR(ISBLANK(Design!A148),Design!A148=0)))</f>
        <v>0</v>
      </c>
      <c r="I148" s="390" t="str">
        <f t="array" ref="I148">IF(H148:H680,ROW(H148:H680),"")</f>
        <v/>
      </c>
      <c r="J148" s="390" t="e">
        <f t="shared" si="7"/>
        <v>#NUM!</v>
      </c>
      <c r="K148" t="b" cm="1">
        <f t="array" ref="K148">IFERROR(INDEX(Design!A$1:A$680,_Formatting!$J148)&gt;0,FALSE)</f>
        <v>0</v>
      </c>
    </row>
    <row r="149" spans="8:11" ht="14.4" x14ac:dyDescent="0.3">
      <c r="H149" s="13" t="b">
        <f>NOT(AND(OR(Design!C149="",ISBLANK(Design!C149),Design!C149=0),OR(Design!F149="",ISBLANK(Design!F149),Design!F149=0),OR(Design!L149="",ISBLANK(Design!L149)),OR(ISBLANK(Design!A149),Design!A149=0)))</f>
        <v>0</v>
      </c>
      <c r="I149" s="390" t="str">
        <f t="array" ref="I149">IF(H149:H680,ROW(H149:H680),"")</f>
        <v/>
      </c>
      <c r="J149" s="390" t="e">
        <f t="shared" si="7"/>
        <v>#NUM!</v>
      </c>
      <c r="K149" t="b" cm="1">
        <f t="array" ref="K149">IFERROR(INDEX(Design!A$1:A$680,_Formatting!$J149)&gt;0,FALSE)</f>
        <v>0</v>
      </c>
    </row>
    <row r="150" spans="8:11" ht="14.4" x14ac:dyDescent="0.3">
      <c r="H150" s="13" t="b">
        <f>NOT(AND(OR(Design!C150="",ISBLANK(Design!C150),Design!C150=0),OR(Design!F150="",ISBLANK(Design!F150),Design!F150=0),OR(Design!L150="",ISBLANK(Design!L150)),OR(ISBLANK(Design!A150),Design!A150=0)))</f>
        <v>0</v>
      </c>
      <c r="I150" s="390" t="str">
        <f t="array" ref="I150">IF(H150:H680,ROW(H150:H680),"")</f>
        <v/>
      </c>
      <c r="J150" s="390" t="e">
        <f t="shared" si="7"/>
        <v>#NUM!</v>
      </c>
      <c r="K150" t="b" cm="1">
        <f t="array" ref="K150">IFERROR(INDEX(Design!A$1:A$680,_Formatting!$J150)&gt;0,FALSE)</f>
        <v>0</v>
      </c>
    </row>
    <row r="151" spans="8:11" ht="14.4" x14ac:dyDescent="0.3">
      <c r="H151" s="13" t="b">
        <f>NOT(AND(OR(Design!C151="",ISBLANK(Design!C151),Design!C151=0),OR(Design!F151="",ISBLANK(Design!F151),Design!F151=0),OR(Design!L151="",ISBLANK(Design!L151)),OR(ISBLANK(Design!A151),Design!A151=0)))</f>
        <v>0</v>
      </c>
      <c r="I151" s="390" t="str">
        <f t="array" ref="I151">IF(H151:H680,ROW(H151:H680),"")</f>
        <v/>
      </c>
      <c r="J151" s="390" t="e">
        <f t="shared" si="7"/>
        <v>#NUM!</v>
      </c>
      <c r="K151" t="b" cm="1">
        <f t="array" ref="K151">IFERROR(INDEX(Design!A$1:A$680,_Formatting!$J151)&gt;0,FALSE)</f>
        <v>0</v>
      </c>
    </row>
    <row r="152" spans="8:11" ht="14.4" x14ac:dyDescent="0.3">
      <c r="H152" s="13" t="b">
        <f>NOT(AND(OR(Design!C152="",ISBLANK(Design!C152),Design!C152=0),OR(Design!F152="",ISBLANK(Design!F152),Design!F152=0),OR(Design!L152="",ISBLANK(Design!L152)),OR(ISBLANK(Design!A152),Design!A152=0)))</f>
        <v>0</v>
      </c>
      <c r="I152" s="390" t="str">
        <f t="array" ref="I152">IF(H152:H680,ROW(H152:H680),"")</f>
        <v/>
      </c>
      <c r="J152" s="390" t="e">
        <f t="shared" si="7"/>
        <v>#NUM!</v>
      </c>
      <c r="K152" t="b" cm="1">
        <f t="array" ref="K152">IFERROR(INDEX(Design!A$1:A$680,_Formatting!$J152)&gt;0,FALSE)</f>
        <v>0</v>
      </c>
    </row>
    <row r="153" spans="8:11" ht="14.4" x14ac:dyDescent="0.3">
      <c r="H153" s="13" t="b">
        <f>NOT(AND(OR(Design!C153="",ISBLANK(Design!C153),Design!C153=0),OR(Design!F153="",ISBLANK(Design!F153),Design!F153=0),OR(Design!L153="",ISBLANK(Design!L153)),OR(ISBLANK(Design!A153),Design!A153=0)))</f>
        <v>0</v>
      </c>
      <c r="I153" s="390" t="str">
        <f t="array" ref="I153">IF(H153:H680,ROW(H153:H680),"")</f>
        <v/>
      </c>
      <c r="J153" s="390" t="e">
        <f t="shared" si="7"/>
        <v>#NUM!</v>
      </c>
      <c r="K153" t="b" cm="1">
        <f t="array" ref="K153">IFERROR(INDEX(Design!A$1:A$680,_Formatting!$J153)&gt;0,FALSE)</f>
        <v>0</v>
      </c>
    </row>
    <row r="154" spans="8:11" ht="14.4" x14ac:dyDescent="0.3">
      <c r="H154" s="13" t="b">
        <f>NOT(AND(OR(Design!C154="",ISBLANK(Design!C154),Design!C154=0),OR(Design!F154="",ISBLANK(Design!F154),Design!F154=0),OR(Design!L154="",ISBLANK(Design!L154)),OR(ISBLANK(Design!A154),Design!A154=0)))</f>
        <v>0</v>
      </c>
      <c r="I154" s="390" t="str">
        <f t="array" ref="I154">IF(H154:H680,ROW(H154:H680),"")</f>
        <v/>
      </c>
      <c r="J154" s="390" t="e">
        <f t="shared" si="7"/>
        <v>#NUM!</v>
      </c>
      <c r="K154" t="b" cm="1">
        <f t="array" ref="K154">IFERROR(INDEX(Design!A$1:A$680,_Formatting!$J154)&gt;0,FALSE)</f>
        <v>0</v>
      </c>
    </row>
    <row r="155" spans="8:11" ht="14.4" x14ac:dyDescent="0.3">
      <c r="H155" s="13" t="b">
        <f>NOT(AND(OR(Design!C155="",ISBLANK(Design!C155),Design!C155=0),OR(Design!F155="",ISBLANK(Design!F155),Design!F155=0),OR(Design!L155="",ISBLANK(Design!L155)),OR(ISBLANK(Design!A155),Design!A155=0)))</f>
        <v>0</v>
      </c>
      <c r="I155" s="390" t="str">
        <f t="array" ref="I155">IF(H155:H680,ROW(H155:H680),"")</f>
        <v/>
      </c>
      <c r="J155" s="390" t="e">
        <f t="shared" si="7"/>
        <v>#NUM!</v>
      </c>
      <c r="K155" t="b" cm="1">
        <f t="array" ref="K155">IFERROR(INDEX(Design!A$1:A$680,_Formatting!$J155)&gt;0,FALSE)</f>
        <v>0</v>
      </c>
    </row>
    <row r="156" spans="8:11" ht="14.4" x14ac:dyDescent="0.3">
      <c r="H156" s="13" t="b">
        <f>NOT(AND(OR(Design!C156="",ISBLANK(Design!C156),Design!C156=0),OR(Design!F156="",ISBLANK(Design!F156),Design!F156=0),OR(Design!L156="",ISBLANK(Design!L156)),OR(ISBLANK(Design!A156),Design!A156=0)))</f>
        <v>0</v>
      </c>
      <c r="I156" s="390" t="str">
        <f t="array" ref="I156">IF(H156:H680,ROW(H156:H680),"")</f>
        <v/>
      </c>
      <c r="J156" s="390" t="e">
        <f t="shared" si="7"/>
        <v>#NUM!</v>
      </c>
      <c r="K156" t="b" cm="1">
        <f t="array" ref="K156">IFERROR(INDEX(Design!A$1:A$680,_Formatting!$J156)&gt;0,FALSE)</f>
        <v>0</v>
      </c>
    </row>
    <row r="157" spans="8:11" ht="14.4" x14ac:dyDescent="0.3">
      <c r="H157" s="13" t="b">
        <f>NOT(AND(OR(Design!C157="",ISBLANK(Design!C157),Design!C157=0),OR(Design!F157="",ISBLANK(Design!F157),Design!F157=0),OR(Design!L157="",ISBLANK(Design!L157)),OR(ISBLANK(Design!A157),Design!A157=0)))</f>
        <v>0</v>
      </c>
      <c r="I157" s="390" t="str">
        <f t="array" ref="I157">IF(H157:H680,ROW(H157:H680),"")</f>
        <v/>
      </c>
      <c r="J157" s="390" t="e">
        <f t="shared" si="7"/>
        <v>#NUM!</v>
      </c>
      <c r="K157" t="b" cm="1">
        <f t="array" ref="K157">IFERROR(INDEX(Design!A$1:A$680,_Formatting!$J157)&gt;0,FALSE)</f>
        <v>0</v>
      </c>
    </row>
    <row r="158" spans="8:11" ht="14.4" x14ac:dyDescent="0.3">
      <c r="H158" s="13" t="b">
        <f>NOT(AND(OR(Design!C158="",ISBLANK(Design!C158),Design!C158=0),OR(Design!F158="",ISBLANK(Design!F158),Design!F158=0),OR(Design!L158="",ISBLANK(Design!L158)),OR(ISBLANK(Design!A158),Design!A158=0)))</f>
        <v>0</v>
      </c>
      <c r="I158" s="390" t="str">
        <f t="array" ref="I158">IF(H158:H680,ROW(H158:H680),"")</f>
        <v/>
      </c>
      <c r="J158" s="390" t="e">
        <f t="shared" si="7"/>
        <v>#NUM!</v>
      </c>
      <c r="K158" t="b" cm="1">
        <f t="array" ref="K158">IFERROR(INDEX(Design!A$1:A$680,_Formatting!$J158)&gt;0,FALSE)</f>
        <v>0</v>
      </c>
    </row>
    <row r="159" spans="8:11" ht="14.4" x14ac:dyDescent="0.3">
      <c r="H159" s="13" t="b">
        <f>NOT(AND(OR(Design!C159="",ISBLANK(Design!C159),Design!C159=0),OR(Design!F159="",ISBLANK(Design!F159),Design!F159=0),OR(Design!L159="",ISBLANK(Design!L159)),OR(ISBLANK(Design!A159),Design!A159=0)))</f>
        <v>0</v>
      </c>
      <c r="I159" s="390" t="str">
        <f t="array" ref="I159">IF(H159:H680,ROW(H159:H680),"")</f>
        <v/>
      </c>
      <c r="J159" s="390" t="e">
        <f t="shared" si="7"/>
        <v>#NUM!</v>
      </c>
      <c r="K159" t="b" cm="1">
        <f t="array" ref="K159">IFERROR(INDEX(Design!A$1:A$680,_Formatting!$J159)&gt;0,FALSE)</f>
        <v>0</v>
      </c>
    </row>
    <row r="160" spans="8:11" ht="14.4" x14ac:dyDescent="0.3">
      <c r="H160" s="13" t="b">
        <f>NOT(AND(OR(Design!C160="",ISBLANK(Design!C160),Design!C160=0),OR(Design!F160="",ISBLANK(Design!F160),Design!F160=0),OR(Design!L160="",ISBLANK(Design!L160)),OR(ISBLANK(Design!A160),Design!A160=0)))</f>
        <v>0</v>
      </c>
      <c r="I160" s="390" t="str">
        <f t="array" ref="I160">IF(H160:H680,ROW(H160:H680),"")</f>
        <v/>
      </c>
      <c r="J160" s="390" t="e">
        <f t="shared" si="7"/>
        <v>#NUM!</v>
      </c>
      <c r="K160" t="b" cm="1">
        <f t="array" ref="K160">IFERROR(INDEX(Design!A$1:A$680,_Formatting!$J160)&gt;0,FALSE)</f>
        <v>0</v>
      </c>
    </row>
    <row r="161" spans="8:11" ht="14.4" x14ac:dyDescent="0.3">
      <c r="H161" s="13" t="b">
        <f>NOT(AND(OR(Design!C161="",ISBLANK(Design!C161),Design!C161=0),OR(Design!F161="",ISBLANK(Design!F161),Design!F161=0),OR(Design!L161="",ISBLANK(Design!L161)),OR(ISBLANK(Design!A161),Design!A161=0)))</f>
        <v>0</v>
      </c>
      <c r="I161" s="390" t="str">
        <f t="array" ref="I161">IF(H161:H680,ROW(H161:H680),"")</f>
        <v/>
      </c>
      <c r="J161" s="390" t="e">
        <f t="shared" si="7"/>
        <v>#NUM!</v>
      </c>
      <c r="K161" t="b" cm="1">
        <f t="array" ref="K161">IFERROR(INDEX(Design!A$1:A$680,_Formatting!$J161)&gt;0,FALSE)</f>
        <v>0</v>
      </c>
    </row>
    <row r="162" spans="8:11" ht="14.4" x14ac:dyDescent="0.3">
      <c r="H162" s="13" t="b">
        <f>NOT(AND(OR(Design!C162="",ISBLANK(Design!C162),Design!C162=0),OR(Design!F162="",ISBLANK(Design!F162),Design!F162=0),OR(Design!L162="",ISBLANK(Design!L162)),OR(ISBLANK(Design!A162),Design!A162=0)))</f>
        <v>0</v>
      </c>
      <c r="I162" s="390" t="str">
        <f t="array" ref="I162">IF(H162:H680,ROW(H162:H680),"")</f>
        <v/>
      </c>
      <c r="J162" s="390" t="e">
        <f t="shared" si="7"/>
        <v>#NUM!</v>
      </c>
      <c r="K162" t="b" cm="1">
        <f t="array" ref="K162">IFERROR(INDEX(Design!A$1:A$680,_Formatting!$J162)&gt;0,FALSE)</f>
        <v>0</v>
      </c>
    </row>
    <row r="163" spans="8:11" ht="14.4" x14ac:dyDescent="0.3">
      <c r="H163" s="13" t="b">
        <f>NOT(AND(OR(Design!C163="",ISBLANK(Design!C163),Design!C163=0),OR(Design!F163="",ISBLANK(Design!F163),Design!F163=0),OR(Design!L163="",ISBLANK(Design!L163)),OR(ISBLANK(Design!A163),Design!A163=0)))</f>
        <v>0</v>
      </c>
      <c r="I163" s="390" t="str">
        <f t="array" ref="I163">IF(H163:H680,ROW(H163:H680),"")</f>
        <v/>
      </c>
      <c r="J163" s="390" t="e">
        <f t="shared" si="7"/>
        <v>#NUM!</v>
      </c>
      <c r="K163" t="b" cm="1">
        <f t="array" ref="K163">IFERROR(INDEX(Design!A$1:A$680,_Formatting!$J163)&gt;0,FALSE)</f>
        <v>0</v>
      </c>
    </row>
    <row r="164" spans="8:11" ht="14.4" x14ac:dyDescent="0.3">
      <c r="H164" s="13" t="b">
        <f>NOT(AND(OR(Design!C164="",ISBLANK(Design!C164),Design!C164=0),OR(Design!F164="",ISBLANK(Design!F164),Design!F164=0),OR(Design!L164="",ISBLANK(Design!L164)),OR(ISBLANK(Design!A164),Design!A164=0)))</f>
        <v>0</v>
      </c>
      <c r="I164" s="390" t="str">
        <f t="array" ref="I164">IF(H164:H680,ROW(H164:H680),"")</f>
        <v/>
      </c>
      <c r="J164" s="390" t="e">
        <f t="shared" si="7"/>
        <v>#NUM!</v>
      </c>
      <c r="K164" t="b" cm="1">
        <f t="array" ref="K164">IFERROR(INDEX(Design!A$1:A$680,_Formatting!$J164)&gt;0,FALSE)</f>
        <v>0</v>
      </c>
    </row>
    <row r="165" spans="8:11" ht="14.4" x14ac:dyDescent="0.3">
      <c r="H165" s="13" t="b">
        <f>NOT(AND(OR(Design!C165="",ISBLANK(Design!C165),Design!C165=0),OR(Design!F165="",ISBLANK(Design!F165),Design!F165=0),OR(Design!L165="",ISBLANK(Design!L165)),OR(ISBLANK(Design!A165),Design!A165=0)))</f>
        <v>0</v>
      </c>
      <c r="I165" s="390" t="str">
        <f t="array" ref="I165">IF(H165:H680,ROW(H165:H680),"")</f>
        <v/>
      </c>
      <c r="J165" s="390" t="e">
        <f t="shared" si="7"/>
        <v>#NUM!</v>
      </c>
      <c r="K165" t="b" cm="1">
        <f t="array" ref="K165">IFERROR(INDEX(Design!A$1:A$680,_Formatting!$J165)&gt;0,FALSE)</f>
        <v>0</v>
      </c>
    </row>
    <row r="166" spans="8:11" ht="14.4" x14ac:dyDescent="0.3">
      <c r="H166" s="13" t="b">
        <f>NOT(AND(OR(Design!C166="",ISBLANK(Design!C166),Design!C166=0),OR(Design!F166="",ISBLANK(Design!F166),Design!F166=0),OR(Design!L166="",ISBLANK(Design!L166)),OR(ISBLANK(Design!A166),Design!A166=0)))</f>
        <v>0</v>
      </c>
      <c r="I166" s="390" t="str">
        <f t="array" ref="I166">IF(H166:H680,ROW(H166:H680),"")</f>
        <v/>
      </c>
      <c r="J166" s="390" t="e">
        <f t="shared" si="7"/>
        <v>#NUM!</v>
      </c>
      <c r="K166" t="b" cm="1">
        <f t="array" ref="K166">IFERROR(INDEX(Design!A$1:A$680,_Formatting!$J166)&gt;0,FALSE)</f>
        <v>0</v>
      </c>
    </row>
    <row r="167" spans="8:11" ht="14.4" x14ac:dyDescent="0.3">
      <c r="H167" s="13" t="b">
        <f>NOT(AND(OR(Design!C167="",ISBLANK(Design!C167),Design!C167=0),OR(Design!F167="",ISBLANK(Design!F167),Design!F167=0),OR(Design!L167="",ISBLANK(Design!L167)),OR(ISBLANK(Design!A167),Design!A167=0)))</f>
        <v>0</v>
      </c>
      <c r="I167" s="390" t="str">
        <f t="array" ref="I167">IF(H167:H680,ROW(H167:H680),"")</f>
        <v/>
      </c>
      <c r="J167" s="390" t="e">
        <f t="shared" si="7"/>
        <v>#NUM!</v>
      </c>
      <c r="K167" t="b" cm="1">
        <f t="array" ref="K167">IFERROR(INDEX(Design!A$1:A$680,_Formatting!$J167)&gt;0,FALSE)</f>
        <v>0</v>
      </c>
    </row>
    <row r="168" spans="8:11" ht="14.4" x14ac:dyDescent="0.3">
      <c r="H168" s="13" t="b">
        <f>NOT(AND(OR(Design!C168="",ISBLANK(Design!C168),Design!C168=0),OR(Design!F168="",ISBLANK(Design!F168),Design!F168=0),OR(Design!L168="",ISBLANK(Design!L168)),OR(ISBLANK(Design!A168),Design!A168=0)))</f>
        <v>0</v>
      </c>
      <c r="I168" s="390" t="str">
        <f t="array" ref="I168">IF(H168:H680,ROW(H168:H680),"")</f>
        <v/>
      </c>
      <c r="J168" s="390" t="e">
        <f t="shared" si="7"/>
        <v>#NUM!</v>
      </c>
      <c r="K168" t="b" cm="1">
        <f t="array" ref="K168">IFERROR(INDEX(Design!A$1:A$680,_Formatting!$J168)&gt;0,FALSE)</f>
        <v>0</v>
      </c>
    </row>
    <row r="169" spans="8:11" ht="14.4" x14ac:dyDescent="0.3">
      <c r="H169" s="13" t="b">
        <f>NOT(AND(OR(Design!C169="",ISBLANK(Design!C169),Design!C169=0),OR(Design!F169="",ISBLANK(Design!F169),Design!F169=0),OR(Design!L169="",ISBLANK(Design!L169)),OR(ISBLANK(Design!A169),Design!A169=0)))</f>
        <v>0</v>
      </c>
      <c r="I169" s="390" t="str">
        <f t="array" ref="I169">IF(H169:H680,ROW(H169:H680),"")</f>
        <v/>
      </c>
      <c r="J169" s="390" t="e">
        <f t="shared" si="7"/>
        <v>#NUM!</v>
      </c>
      <c r="K169" t="b" cm="1">
        <f t="array" ref="K169">IFERROR(INDEX(Design!A$1:A$680,_Formatting!$J169)&gt;0,FALSE)</f>
        <v>0</v>
      </c>
    </row>
    <row r="170" spans="8:11" ht="14.4" x14ac:dyDescent="0.3">
      <c r="H170" s="13" t="b">
        <f>NOT(AND(OR(Design!C170="",ISBLANK(Design!C170),Design!C170=0),OR(Design!F170="",ISBLANK(Design!F170),Design!F170=0),OR(Design!L170="",ISBLANK(Design!L170)),OR(ISBLANK(Design!A170),Design!A170=0)))</f>
        <v>0</v>
      </c>
      <c r="I170" s="390" t="str">
        <f t="array" ref="I170">IF(H170:H680,ROW(H170:H680),"")</f>
        <v/>
      </c>
      <c r="J170" s="390" t="e">
        <f t="shared" si="7"/>
        <v>#NUM!</v>
      </c>
      <c r="K170" t="b" cm="1">
        <f t="array" ref="K170">IFERROR(INDEX(Design!A$1:A$680,_Formatting!$J170)&gt;0,FALSE)</f>
        <v>0</v>
      </c>
    </row>
    <row r="171" spans="8:11" ht="14.4" x14ac:dyDescent="0.3">
      <c r="H171" s="13" t="b">
        <f>NOT(AND(OR(Design!C171="",ISBLANK(Design!C171),Design!C171=0),OR(Design!F171="",ISBLANK(Design!F171),Design!F171=0),OR(Design!L171="",ISBLANK(Design!L171)),OR(ISBLANK(Design!A171),Design!A171=0)))</f>
        <v>0</v>
      </c>
      <c r="I171" s="390" t="str">
        <f t="array" ref="I171">IF(H171:H680,ROW(H171:H680),"")</f>
        <v/>
      </c>
      <c r="J171" s="390" t="e">
        <f t="shared" si="7"/>
        <v>#NUM!</v>
      </c>
      <c r="K171" t="b" cm="1">
        <f t="array" ref="K171">IFERROR(INDEX(Design!A$1:A$680,_Formatting!$J171)&gt;0,FALSE)</f>
        <v>0</v>
      </c>
    </row>
    <row r="172" spans="8:11" ht="14.4" x14ac:dyDescent="0.3">
      <c r="H172" s="13" t="b">
        <f>NOT(AND(OR(Design!C172="",ISBLANK(Design!C172),Design!C172=0),OR(Design!F172="",ISBLANK(Design!F172),Design!F172=0),OR(Design!L172="",ISBLANK(Design!L172)),OR(ISBLANK(Design!A172),Design!A172=0)))</f>
        <v>0</v>
      </c>
      <c r="I172" s="390" t="str">
        <f t="array" ref="I172">IF(H172:H680,ROW(H172:H680),"")</f>
        <v/>
      </c>
      <c r="J172" s="390" t="e">
        <f t="shared" si="7"/>
        <v>#NUM!</v>
      </c>
      <c r="K172" t="b" cm="1">
        <f t="array" ref="K172">IFERROR(INDEX(Design!A$1:A$680,_Formatting!$J172)&gt;0,FALSE)</f>
        <v>0</v>
      </c>
    </row>
    <row r="173" spans="8:11" ht="14.4" x14ac:dyDescent="0.3">
      <c r="H173" s="13" t="b">
        <f>NOT(AND(OR(Design!C173="",ISBLANK(Design!C173),Design!C173=0),OR(Design!F173="",ISBLANK(Design!F173),Design!F173=0),OR(Design!L173="",ISBLANK(Design!L173)),OR(ISBLANK(Design!A173),Design!A173=0)))</f>
        <v>0</v>
      </c>
      <c r="I173" s="390" t="str">
        <f t="array" ref="I173">IF(H173:H680,ROW(H173:H680),"")</f>
        <v/>
      </c>
      <c r="J173" s="390" t="e">
        <f t="shared" si="7"/>
        <v>#NUM!</v>
      </c>
      <c r="K173" t="b" cm="1">
        <f t="array" ref="K173">IFERROR(INDEX(Design!A$1:A$680,_Formatting!$J173)&gt;0,FALSE)</f>
        <v>0</v>
      </c>
    </row>
    <row r="174" spans="8:11" ht="14.4" x14ac:dyDescent="0.3">
      <c r="H174" s="13" t="b">
        <f>NOT(AND(OR(Design!C174="",ISBLANK(Design!C174),Design!C174=0),OR(Design!F174="",ISBLANK(Design!F174),Design!F174=0),OR(Design!L174="",ISBLANK(Design!L174)),OR(ISBLANK(Design!A174),Design!A174=0)))</f>
        <v>0</v>
      </c>
      <c r="I174" s="390" t="str">
        <f t="array" ref="I174">IF(H174:H680,ROW(H174:H680),"")</f>
        <v/>
      </c>
      <c r="J174" s="390" t="e">
        <f t="shared" si="7"/>
        <v>#NUM!</v>
      </c>
      <c r="K174" t="b" cm="1">
        <f t="array" ref="K174">IFERROR(INDEX(Design!A$1:A$680,_Formatting!$J174)&gt;0,FALSE)</f>
        <v>0</v>
      </c>
    </row>
    <row r="175" spans="8:11" ht="14.4" x14ac:dyDescent="0.3">
      <c r="H175" s="13" t="b">
        <f>NOT(AND(OR(Design!C175="",ISBLANK(Design!C175),Design!C175=0),OR(Design!F175="",ISBLANK(Design!F175),Design!F175=0),OR(Design!L175="",ISBLANK(Design!L175)),OR(ISBLANK(Design!A175),Design!A175=0)))</f>
        <v>0</v>
      </c>
      <c r="I175" s="390" t="str">
        <f t="array" ref="I175">IF(H175:H680,ROW(H175:H680),"")</f>
        <v/>
      </c>
      <c r="J175" s="390" t="e">
        <f t="shared" si="7"/>
        <v>#NUM!</v>
      </c>
      <c r="K175" t="b" cm="1">
        <f t="array" ref="K175">IFERROR(INDEX(Design!A$1:A$680,_Formatting!$J175)&gt;0,FALSE)</f>
        <v>0</v>
      </c>
    </row>
    <row r="176" spans="8:11" ht="14.4" x14ac:dyDescent="0.3">
      <c r="H176" s="13" t="b">
        <f>NOT(AND(OR(Design!C176="",ISBLANK(Design!C176),Design!C176=0),OR(Design!F176="",ISBLANK(Design!F176),Design!F176=0),OR(Design!L176="",ISBLANK(Design!L176)),OR(ISBLANK(Design!A176),Design!A176=0)))</f>
        <v>0</v>
      </c>
      <c r="I176" s="390" t="str">
        <f t="array" ref="I176">IF(H176:H680,ROW(H176:H680),"")</f>
        <v/>
      </c>
      <c r="J176" s="390" t="e">
        <f t="shared" si="7"/>
        <v>#NUM!</v>
      </c>
      <c r="K176" t="b" cm="1">
        <f t="array" ref="K176">IFERROR(INDEX(Design!A$1:A$680,_Formatting!$J176)&gt;0,FALSE)</f>
        <v>0</v>
      </c>
    </row>
    <row r="177" spans="8:11" ht="14.4" x14ac:dyDescent="0.3">
      <c r="H177" s="13" t="b">
        <f>NOT(AND(OR(Design!C177="",ISBLANK(Design!C177),Design!C177=0),OR(Design!F177="",ISBLANK(Design!F177),Design!F177=0),OR(Design!L177="",ISBLANK(Design!L177)),OR(ISBLANK(Design!A177),Design!A177=0)))</f>
        <v>0</v>
      </c>
      <c r="I177" s="390" t="str">
        <f t="array" ref="I177">IF(H177:H680,ROW(H177:H680),"")</f>
        <v/>
      </c>
      <c r="J177" s="390" t="e">
        <f t="shared" si="7"/>
        <v>#NUM!</v>
      </c>
      <c r="K177" t="b" cm="1">
        <f t="array" ref="K177">IFERROR(INDEX(Design!A$1:A$680,_Formatting!$J177)&gt;0,FALSE)</f>
        <v>0</v>
      </c>
    </row>
    <row r="178" spans="8:11" ht="14.4" x14ac:dyDescent="0.3">
      <c r="H178" s="13" t="b">
        <f>NOT(AND(OR(Design!C178="",ISBLANK(Design!C178),Design!C178=0),OR(Design!F178="",ISBLANK(Design!F178),Design!F178=0),OR(Design!L178="",ISBLANK(Design!L178)),OR(ISBLANK(Design!A178),Design!A178=0)))</f>
        <v>0</v>
      </c>
      <c r="I178" s="390" t="str">
        <f t="array" ref="I178">IF(H178:H680,ROW(H178:H680),"")</f>
        <v/>
      </c>
      <c r="J178" s="390" t="e">
        <f t="shared" si="7"/>
        <v>#NUM!</v>
      </c>
      <c r="K178" t="b" cm="1">
        <f t="array" ref="K178">IFERROR(INDEX(Design!A$1:A$680,_Formatting!$J178)&gt;0,FALSE)</f>
        <v>0</v>
      </c>
    </row>
    <row r="179" spans="8:11" ht="14.4" x14ac:dyDescent="0.3">
      <c r="H179" s="13" t="b">
        <f>NOT(AND(OR(Design!C179="",ISBLANK(Design!C179),Design!C179=0),OR(Design!F179="",ISBLANK(Design!F179),Design!F179=0),OR(Design!L179="",ISBLANK(Design!L179)),OR(ISBLANK(Design!A179),Design!A179=0)))</f>
        <v>0</v>
      </c>
      <c r="I179" s="390" t="str">
        <f t="array" ref="I179">IF(H179:H680,ROW(H179:H680),"")</f>
        <v/>
      </c>
      <c r="J179" s="390" t="e">
        <f t="shared" si="7"/>
        <v>#NUM!</v>
      </c>
      <c r="K179" t="b" cm="1">
        <f t="array" ref="K179">IFERROR(INDEX(Design!A$1:A$680,_Formatting!$J179)&gt;0,FALSE)</f>
        <v>0</v>
      </c>
    </row>
    <row r="180" spans="8:11" ht="14.4" x14ac:dyDescent="0.3">
      <c r="H180" s="13" t="b">
        <f>NOT(AND(OR(Design!C180="",ISBLANK(Design!C180),Design!C180=0),OR(Design!F180="",ISBLANK(Design!F180),Design!F180=0),OR(Design!L180="",ISBLANK(Design!L180)),OR(ISBLANK(Design!A180),Design!A180=0)))</f>
        <v>0</v>
      </c>
      <c r="I180" s="390" t="str">
        <f t="array" ref="I180">IF(H180:H680,ROW(H180:H680),"")</f>
        <v/>
      </c>
      <c r="J180" s="390" t="e">
        <f t="shared" si="7"/>
        <v>#NUM!</v>
      </c>
      <c r="K180" t="b" cm="1">
        <f t="array" ref="K180">IFERROR(INDEX(Design!A$1:A$680,_Formatting!$J180)&gt;0,FALSE)</f>
        <v>0</v>
      </c>
    </row>
    <row r="181" spans="8:11" ht="14.4" x14ac:dyDescent="0.3">
      <c r="H181" s="13" t="b">
        <f>NOT(AND(OR(Design!C181="",ISBLANK(Design!C181),Design!C181=0),OR(Design!F181="",ISBLANK(Design!F181),Design!F181=0),OR(Design!L181="",ISBLANK(Design!L181)),OR(ISBLANK(Design!A181),Design!A181=0)))</f>
        <v>0</v>
      </c>
      <c r="I181" s="390" t="str">
        <f t="array" ref="I181">IF(H181:H680,ROW(H181:H680),"")</f>
        <v/>
      </c>
      <c r="J181" s="390" t="e">
        <f t="shared" si="7"/>
        <v>#NUM!</v>
      </c>
      <c r="K181" t="b" cm="1">
        <f t="array" ref="K181">IFERROR(INDEX(Design!A$1:A$680,_Formatting!$J181)&gt;0,FALSE)</f>
        <v>0</v>
      </c>
    </row>
    <row r="182" spans="8:11" ht="14.4" x14ac:dyDescent="0.3">
      <c r="H182" s="13" t="b">
        <f>NOT(AND(OR(Design!C182="",ISBLANK(Design!C182),Design!C182=0),OR(Design!F182="",ISBLANK(Design!F182),Design!F182=0),OR(Design!L182="",ISBLANK(Design!L182)),OR(ISBLANK(Design!A182),Design!A182=0)))</f>
        <v>0</v>
      </c>
      <c r="I182" s="390" t="str">
        <f t="array" ref="I182">IF(H182:H680,ROW(H182:H680),"")</f>
        <v/>
      </c>
      <c r="J182" s="390" t="e">
        <f t="shared" si="7"/>
        <v>#NUM!</v>
      </c>
      <c r="K182" t="b" cm="1">
        <f t="array" ref="K182">IFERROR(INDEX(Design!A$1:A$680,_Formatting!$J182)&gt;0,FALSE)</f>
        <v>0</v>
      </c>
    </row>
    <row r="183" spans="8:11" ht="14.4" x14ac:dyDescent="0.3">
      <c r="H183" s="13" t="b">
        <f>NOT(AND(OR(Design!C183="",ISBLANK(Design!C183),Design!C183=0),OR(Design!F183="",ISBLANK(Design!F183),Design!F183=0),OR(Design!L183="",ISBLANK(Design!L183)),OR(ISBLANK(Design!A183),Design!A183=0)))</f>
        <v>0</v>
      </c>
      <c r="I183" s="390" t="str">
        <f t="array" ref="I183">IF(H183:H680,ROW(H183:H680),"")</f>
        <v/>
      </c>
      <c r="J183" s="390" t="e">
        <f t="shared" si="7"/>
        <v>#NUM!</v>
      </c>
      <c r="K183" t="b" cm="1">
        <f t="array" ref="K183">IFERROR(INDEX(Design!A$1:A$680,_Formatting!$J183)&gt;0,FALSE)</f>
        <v>0</v>
      </c>
    </row>
    <row r="184" spans="8:11" ht="14.4" x14ac:dyDescent="0.3">
      <c r="H184" s="13" t="b">
        <f>NOT(AND(OR(Design!C184="",ISBLANK(Design!C184),Design!C184=0),OR(Design!F184="",ISBLANK(Design!F184),Design!F184=0),OR(Design!L184="",ISBLANK(Design!L184)),OR(ISBLANK(Design!A184),Design!A184=0)))</f>
        <v>0</v>
      </c>
      <c r="I184" s="390" t="str">
        <f t="array" ref="I184">IF(H184:H680,ROW(H184:H680),"")</f>
        <v/>
      </c>
      <c r="J184" s="390" t="e">
        <f t="shared" si="7"/>
        <v>#NUM!</v>
      </c>
      <c r="K184" t="b" cm="1">
        <f t="array" ref="K184">IFERROR(INDEX(Design!A$1:A$680,_Formatting!$J184)&gt;0,FALSE)</f>
        <v>0</v>
      </c>
    </row>
    <row r="185" spans="8:11" ht="14.4" x14ac:dyDescent="0.3">
      <c r="H185" s="13" t="b">
        <f>NOT(AND(OR(Design!C185="",ISBLANK(Design!C185),Design!C185=0),OR(Design!F185="",ISBLANK(Design!F185),Design!F185=0),OR(Design!L185="",ISBLANK(Design!L185)),OR(ISBLANK(Design!A185),Design!A185=0)))</f>
        <v>0</v>
      </c>
      <c r="I185" s="390" t="str">
        <f t="array" ref="I185">IF(H185:H680,ROW(H185:H680),"")</f>
        <v/>
      </c>
      <c r="J185" s="390" t="e">
        <f t="shared" si="7"/>
        <v>#NUM!</v>
      </c>
      <c r="K185" t="b" cm="1">
        <f t="array" ref="K185">IFERROR(INDEX(Design!A$1:A$680,_Formatting!$J185)&gt;0,FALSE)</f>
        <v>0</v>
      </c>
    </row>
    <row r="186" spans="8:11" ht="14.4" x14ac:dyDescent="0.3">
      <c r="H186" s="13" t="b">
        <f>NOT(AND(OR(Design!C186="",ISBLANK(Design!C186),Design!C186=0),OR(Design!F186="",ISBLANK(Design!F186),Design!F186=0),OR(Design!L186="",ISBLANK(Design!L186)),OR(ISBLANK(Design!A186),Design!A186=0)))</f>
        <v>0</v>
      </c>
      <c r="I186" s="390" t="str">
        <f t="array" ref="I186">IF(H186:H680,ROW(H186:H680),"")</f>
        <v/>
      </c>
      <c r="J186" s="390" t="e">
        <f t="shared" si="7"/>
        <v>#NUM!</v>
      </c>
      <c r="K186" t="b" cm="1">
        <f t="array" ref="K186">IFERROR(INDEX(Design!A$1:A$680,_Formatting!$J186)&gt;0,FALSE)</f>
        <v>0</v>
      </c>
    </row>
    <row r="187" spans="8:11" ht="14.4" x14ac:dyDescent="0.3">
      <c r="H187" s="13" t="b">
        <f>NOT(AND(OR(Design!C187="",ISBLANK(Design!C187),Design!C187=0),OR(Design!F187="",ISBLANK(Design!F187),Design!F187=0),OR(Design!L187="",ISBLANK(Design!L187)),OR(ISBLANK(Design!A187),Design!A187=0)))</f>
        <v>0</v>
      </c>
      <c r="I187" s="390" t="str">
        <f t="array" ref="I187">IF(H187:H680,ROW(H187:H680),"")</f>
        <v/>
      </c>
      <c r="J187" s="390" t="e">
        <f t="shared" si="7"/>
        <v>#NUM!</v>
      </c>
      <c r="K187" t="b" cm="1">
        <f t="array" ref="K187">IFERROR(INDEX(Design!A$1:A$680,_Formatting!$J187)&gt;0,FALSE)</f>
        <v>0</v>
      </c>
    </row>
    <row r="188" spans="8:11" ht="14.4" x14ac:dyDescent="0.3">
      <c r="H188" s="13" t="b">
        <f>NOT(AND(OR(Design!C188="",ISBLANK(Design!C188),Design!C188=0),OR(Design!F188="",ISBLANK(Design!F188),Design!F188=0),OR(Design!L188="",ISBLANK(Design!L188)),OR(ISBLANK(Design!A188),Design!A188=0)))</f>
        <v>0</v>
      </c>
      <c r="I188" s="390" t="str">
        <f t="array" ref="I188">IF(H188:H680,ROW(H188:H680),"")</f>
        <v/>
      </c>
      <c r="J188" s="390" t="e">
        <f t="shared" si="7"/>
        <v>#NUM!</v>
      </c>
      <c r="K188" t="b" cm="1">
        <f t="array" ref="K188">IFERROR(INDEX(Design!A$1:A$680,_Formatting!$J188)&gt;0,FALSE)</f>
        <v>0</v>
      </c>
    </row>
    <row r="189" spans="8:11" ht="14.4" x14ac:dyDescent="0.3">
      <c r="H189" s="13" t="b">
        <f>NOT(AND(OR(Design!C189="",ISBLANK(Design!C189),Design!C189=0),OR(Design!F189="",ISBLANK(Design!F189),Design!F189=0),OR(Design!L189="",ISBLANK(Design!L189)),OR(ISBLANK(Design!A189),Design!A189=0)))</f>
        <v>0</v>
      </c>
      <c r="I189" s="390" t="str">
        <f t="array" ref="I189">IF(H189:H680,ROW(H189:H680),"")</f>
        <v/>
      </c>
      <c r="J189" s="390" t="e">
        <f t="shared" si="7"/>
        <v>#NUM!</v>
      </c>
      <c r="K189" t="b" cm="1">
        <f t="array" ref="K189">IFERROR(INDEX(Design!A$1:A$680,_Formatting!$J189)&gt;0,FALSE)</f>
        <v>0</v>
      </c>
    </row>
    <row r="190" spans="8:11" ht="14.4" x14ac:dyDescent="0.3">
      <c r="H190" s="13" t="b">
        <f>NOT(AND(OR(Design!C190="",ISBLANK(Design!C190),Design!C190=0),OR(Design!F190="",ISBLANK(Design!F190),Design!F190=0),OR(Design!L190="",ISBLANK(Design!L190)),OR(ISBLANK(Design!A190),Design!A190=0)))</f>
        <v>0</v>
      </c>
      <c r="I190" s="390" t="str">
        <f t="array" ref="I190">IF(H190:H680,ROW(H190:H680),"")</f>
        <v/>
      </c>
      <c r="J190" s="390" t="e">
        <f t="shared" si="7"/>
        <v>#NUM!</v>
      </c>
      <c r="K190" t="b" cm="1">
        <f t="array" ref="K190">IFERROR(INDEX(Design!A$1:A$680,_Formatting!$J190)&gt;0,FALSE)</f>
        <v>0</v>
      </c>
    </row>
    <row r="191" spans="8:11" ht="14.4" x14ac:dyDescent="0.3">
      <c r="H191" s="13" t="b">
        <f>NOT(AND(OR(Design!C191="",ISBLANK(Design!C191),Design!C191=0),OR(Design!F191="",ISBLANK(Design!F191),Design!F191=0),OR(Design!L191="",ISBLANK(Design!L191)),OR(ISBLANK(Design!A191),Design!A191=0)))</f>
        <v>0</v>
      </c>
      <c r="I191" s="390" t="str">
        <f t="array" ref="I191">IF(H191:H680,ROW(H191:H680),"")</f>
        <v/>
      </c>
      <c r="J191" s="390" t="e">
        <f t="shared" si="7"/>
        <v>#NUM!</v>
      </c>
      <c r="K191" t="b" cm="1">
        <f t="array" ref="K191">IFERROR(INDEX(Design!A$1:A$680,_Formatting!$J191)&gt;0,FALSE)</f>
        <v>0</v>
      </c>
    </row>
    <row r="192" spans="8:11" ht="14.4" x14ac:dyDescent="0.3">
      <c r="H192" s="13" t="b">
        <f>NOT(AND(OR(Design!C192="",ISBLANK(Design!C192),Design!C192=0),OR(Design!F192="",ISBLANK(Design!F192),Design!F192=0),OR(Design!L192="",ISBLANK(Design!L192)),OR(ISBLANK(Design!A192),Design!A192=0)))</f>
        <v>0</v>
      </c>
      <c r="I192" s="390" t="str">
        <f t="array" ref="I192">IF(H192:H680,ROW(H192:H680),"")</f>
        <v/>
      </c>
      <c r="J192" s="390" t="e">
        <f t="shared" si="7"/>
        <v>#NUM!</v>
      </c>
      <c r="K192" t="b" cm="1">
        <f t="array" ref="K192">IFERROR(INDEX(Design!A$1:A$680,_Formatting!$J192)&gt;0,FALSE)</f>
        <v>0</v>
      </c>
    </row>
    <row r="193" spans="8:11" ht="14.4" x14ac:dyDescent="0.3">
      <c r="H193" s="13" t="b">
        <f>NOT(AND(OR(Design!C193="",ISBLANK(Design!C193),Design!C193=0),OR(Design!F193="",ISBLANK(Design!F193),Design!F193=0),OR(Design!L193="",ISBLANK(Design!L193)),OR(ISBLANK(Design!A193),Design!A193=0)))</f>
        <v>0</v>
      </c>
      <c r="I193" s="390" t="str">
        <f t="array" ref="I193">IF(H193:H680,ROW(H193:H680),"")</f>
        <v/>
      </c>
      <c r="J193" s="390" t="e">
        <f t="shared" si="7"/>
        <v>#NUM!</v>
      </c>
      <c r="K193" t="b" cm="1">
        <f t="array" ref="K193">IFERROR(INDEX(Design!A$1:A$680,_Formatting!$J193)&gt;0,FALSE)</f>
        <v>0</v>
      </c>
    </row>
    <row r="194" spans="8:11" ht="14.4" x14ac:dyDescent="0.3">
      <c r="H194" s="13" t="b">
        <f>NOT(AND(OR(Design!C194="",ISBLANK(Design!C194),Design!C194=0),OR(Design!F194="",ISBLANK(Design!F194),Design!F194=0),OR(Design!L194="",ISBLANK(Design!L194)),OR(ISBLANK(Design!A194),Design!A194=0)))</f>
        <v>0</v>
      </c>
      <c r="I194" s="390" t="str">
        <f t="array" ref="I194">IF(H194:H680,ROW(H194:H680),"")</f>
        <v/>
      </c>
      <c r="J194" s="390" t="e">
        <f t="shared" si="7"/>
        <v>#NUM!</v>
      </c>
      <c r="K194" t="b" cm="1">
        <f t="array" ref="K194">IFERROR(INDEX(Design!A$1:A$680,_Formatting!$J194)&gt;0,FALSE)</f>
        <v>0</v>
      </c>
    </row>
    <row r="195" spans="8:11" ht="14.4" x14ac:dyDescent="0.3">
      <c r="H195" s="13" t="b">
        <f>NOT(AND(OR(Design!C195="",ISBLANK(Design!C195),Design!C195=0),OR(Design!F195="",ISBLANK(Design!F195),Design!F195=0),OR(Design!L195="",ISBLANK(Design!L195)),OR(ISBLANK(Design!A195),Design!A195=0)))</f>
        <v>0</v>
      </c>
      <c r="I195" s="390" t="str">
        <f t="array" ref="I195">IF(H195:H680,ROW(H195:H680),"")</f>
        <v/>
      </c>
      <c r="J195" s="390" t="e">
        <f t="shared" si="7"/>
        <v>#NUM!</v>
      </c>
      <c r="K195" t="b" cm="1">
        <f t="array" ref="K195">IFERROR(INDEX(Design!A$1:A$680,_Formatting!$J195)&gt;0,FALSE)</f>
        <v>0</v>
      </c>
    </row>
    <row r="196" spans="8:11" ht="14.4" x14ac:dyDescent="0.3">
      <c r="H196" s="13" t="b">
        <f>NOT(AND(OR(Design!C196="",ISBLANK(Design!C196),Design!C196=0),OR(Design!F196="",ISBLANK(Design!F196),Design!F196=0),OR(Design!L196="",ISBLANK(Design!L196)),OR(ISBLANK(Design!A196),Design!A196=0)))</f>
        <v>0</v>
      </c>
      <c r="I196" s="390" t="str">
        <f t="array" ref="I196">IF(H196:H680,ROW(H196:H680),"")</f>
        <v/>
      </c>
      <c r="J196" s="390" t="e">
        <f t="shared" si="7"/>
        <v>#NUM!</v>
      </c>
      <c r="K196" t="b" cm="1">
        <f t="array" ref="K196">IFERROR(INDEX(Design!A$1:A$680,_Formatting!$J196)&gt;0,FALSE)</f>
        <v>0</v>
      </c>
    </row>
    <row r="197" spans="8:11" ht="14.4" x14ac:dyDescent="0.3">
      <c r="H197" s="13" t="b">
        <f>NOT(AND(OR(Design!C197="",ISBLANK(Design!C197),Design!C197=0),OR(Design!F197="",ISBLANK(Design!F197),Design!F197=0),OR(Design!L197="",ISBLANK(Design!L197)),OR(ISBLANK(Design!A197),Design!A197=0)))</f>
        <v>0</v>
      </c>
      <c r="I197" s="390" t="str">
        <f t="array" ref="I197">IF(H197:H680,ROW(H197:H680),"")</f>
        <v/>
      </c>
      <c r="J197" s="390" t="e">
        <f t="shared" si="7"/>
        <v>#NUM!</v>
      </c>
      <c r="K197" t="b" cm="1">
        <f t="array" ref="K197">IFERROR(INDEX(Design!A$1:A$680,_Formatting!$J197)&gt;0,FALSE)</f>
        <v>0</v>
      </c>
    </row>
    <row r="198" spans="8:11" ht="14.4" x14ac:dyDescent="0.3">
      <c r="H198" s="13" t="b">
        <f>NOT(AND(OR(Design!C198="",ISBLANK(Design!C198),Design!C198=0),OR(Design!F198="",ISBLANK(Design!F198),Design!F198=0),OR(Design!L198="",ISBLANK(Design!L198)),OR(ISBLANK(Design!A198),Design!A198=0)))</f>
        <v>0</v>
      </c>
      <c r="I198" s="390" t="str">
        <f t="array" ref="I198">IF(H198:H680,ROW(H198:H680),"")</f>
        <v/>
      </c>
      <c r="J198" s="390" t="e">
        <f t="shared" si="7"/>
        <v>#NUM!</v>
      </c>
      <c r="K198" t="b" cm="1">
        <f t="array" ref="K198">IFERROR(INDEX(Design!A$1:A$680,_Formatting!$J198)&gt;0,FALSE)</f>
        <v>0</v>
      </c>
    </row>
    <row r="199" spans="8:11" ht="14.4" x14ac:dyDescent="0.3">
      <c r="H199" s="13" t="b">
        <f>NOT(AND(OR(Design!C199="",ISBLANK(Design!C199),Design!C199=0),OR(Design!F199="",ISBLANK(Design!F199),Design!F199=0),OR(Design!L199="",ISBLANK(Design!L199)),OR(ISBLANK(Design!A199),Design!A199=0)))</f>
        <v>0</v>
      </c>
      <c r="I199" s="390" t="str">
        <f t="array" ref="I199">IF(H199:H680,ROW(H199:H680),"")</f>
        <v/>
      </c>
      <c r="J199" s="390" t="e">
        <f t="shared" si="7"/>
        <v>#NUM!</v>
      </c>
      <c r="K199" t="b" cm="1">
        <f t="array" ref="K199">IFERROR(INDEX(Design!A$1:A$680,_Formatting!$J199)&gt;0,FALSE)</f>
        <v>0</v>
      </c>
    </row>
    <row r="200" spans="8:11" ht="14.4" x14ac:dyDescent="0.3">
      <c r="H200" s="13" t="b">
        <f>NOT(AND(OR(Design!C200="",ISBLANK(Design!C200),Design!C200=0),OR(Design!F200="",ISBLANK(Design!F200),Design!F200=0),OR(Design!L200="",ISBLANK(Design!L200)),OR(ISBLANK(Design!A200),Design!A200=0)))</f>
        <v>0</v>
      </c>
      <c r="I200" s="390" t="str">
        <f t="array" ref="I200">IF(H200:H680,ROW(H200:H680),"")</f>
        <v/>
      </c>
      <c r="J200" s="390" t="e">
        <f t="shared" si="7"/>
        <v>#NUM!</v>
      </c>
      <c r="K200" t="b" cm="1">
        <f t="array" ref="K200">IFERROR(INDEX(Design!A$1:A$680,_Formatting!$J200)&gt;0,FALSE)</f>
        <v>0</v>
      </c>
    </row>
    <row r="201" spans="8:11" ht="14.4" x14ac:dyDescent="0.3">
      <c r="H201" s="13" t="b">
        <f>NOT(AND(OR(Design!C201="",ISBLANK(Design!C201),Design!C201=0),OR(Design!F201="",ISBLANK(Design!F201),Design!F201=0),OR(Design!L201="",ISBLANK(Design!L201)),OR(ISBLANK(Design!A201),Design!A201=0)))</f>
        <v>0</v>
      </c>
      <c r="I201" s="390" t="str">
        <f t="array" ref="I201">IF(H201:H680,ROW(H201:H680),"")</f>
        <v/>
      </c>
      <c r="J201" s="390" t="e">
        <f t="shared" si="7"/>
        <v>#NUM!</v>
      </c>
      <c r="K201" t="b" cm="1">
        <f t="array" ref="K201">IFERROR(INDEX(Design!A$1:A$680,_Formatting!$J201)&gt;0,FALSE)</f>
        <v>0</v>
      </c>
    </row>
    <row r="202" spans="8:11" ht="14.4" x14ac:dyDescent="0.3">
      <c r="H202" s="13" t="b">
        <f>NOT(AND(OR(Design!C202="",ISBLANK(Design!C202),Design!C202=0),OR(Design!F202="",ISBLANK(Design!F202),Design!F202=0),OR(Design!L202="",ISBLANK(Design!L202)),OR(ISBLANK(Design!A202),Design!A202=0)))</f>
        <v>0</v>
      </c>
      <c r="I202" s="390" t="str">
        <f t="array" ref="I202">IF(H202:H680,ROW(H202:H680),"")</f>
        <v/>
      </c>
      <c r="J202" s="390" t="e">
        <f t="shared" si="7"/>
        <v>#NUM!</v>
      </c>
      <c r="K202" t="b" cm="1">
        <f t="array" ref="K202">IFERROR(INDEX(Design!A$1:A$680,_Formatting!$J202)&gt;0,FALSE)</f>
        <v>0</v>
      </c>
    </row>
    <row r="203" spans="8:11" ht="14.4" x14ac:dyDescent="0.3">
      <c r="H203" s="13" t="b">
        <f>NOT(AND(OR(Design!C203="",ISBLANK(Design!C203),Design!C203=0),OR(Design!F203="",ISBLANK(Design!F203),Design!F203=0),OR(Design!L203="",ISBLANK(Design!L203)),OR(ISBLANK(Design!A203),Design!A203=0)))</f>
        <v>0</v>
      </c>
      <c r="I203" s="390" t="str">
        <f t="array" ref="I203">IF(H203:H680,ROW(H203:H680),"")</f>
        <v/>
      </c>
      <c r="J203" s="390" t="e">
        <f t="shared" ref="J203:J266" si="8">SMALL(I$10:I$680,ROW(I194))</f>
        <v>#NUM!</v>
      </c>
      <c r="K203" t="b" cm="1">
        <f t="array" ref="K203">IFERROR(INDEX(Design!A$1:A$680,_Formatting!$J203)&gt;0,FALSE)</f>
        <v>0</v>
      </c>
    </row>
    <row r="204" spans="8:11" ht="14.4" x14ac:dyDescent="0.3">
      <c r="H204" s="13" t="b">
        <f>NOT(AND(OR(Design!C204="",ISBLANK(Design!C204),Design!C204=0),OR(Design!F204="",ISBLANK(Design!F204),Design!F204=0),OR(Design!L204="",ISBLANK(Design!L204)),OR(ISBLANK(Design!A204),Design!A204=0)))</f>
        <v>0</v>
      </c>
      <c r="I204" s="390" t="str">
        <f t="array" ref="I204">IF(H204:H680,ROW(H204:H680),"")</f>
        <v/>
      </c>
      <c r="J204" s="390" t="e">
        <f t="shared" si="8"/>
        <v>#NUM!</v>
      </c>
      <c r="K204" t="b" cm="1">
        <f t="array" ref="K204">IFERROR(INDEX(Design!A$1:A$680,_Formatting!$J204)&gt;0,FALSE)</f>
        <v>0</v>
      </c>
    </row>
    <row r="205" spans="8:11" ht="14.4" x14ac:dyDescent="0.3">
      <c r="H205" s="13" t="b">
        <f>NOT(AND(OR(Design!C205="",ISBLANK(Design!C205),Design!C205=0),OR(Design!F205="",ISBLANK(Design!F205),Design!F205=0),OR(Design!L205="",ISBLANK(Design!L205)),OR(ISBLANK(Design!A205),Design!A205=0)))</f>
        <v>0</v>
      </c>
      <c r="I205" s="390" t="str">
        <f t="array" ref="I205">IF(H205:H680,ROW(H205:H680),"")</f>
        <v/>
      </c>
      <c r="J205" s="390" t="e">
        <f t="shared" si="8"/>
        <v>#NUM!</v>
      </c>
      <c r="K205" t="b" cm="1">
        <f t="array" ref="K205">IFERROR(INDEX(Design!A$1:A$680,_Formatting!$J205)&gt;0,FALSE)</f>
        <v>0</v>
      </c>
    </row>
    <row r="206" spans="8:11" ht="14.4" x14ac:dyDescent="0.3">
      <c r="H206" s="13" t="b">
        <f>NOT(AND(OR(Design!C206="",ISBLANK(Design!C206),Design!C206=0),OR(Design!F206="",ISBLANK(Design!F206),Design!F206=0),OR(Design!L206="",ISBLANK(Design!L206)),OR(ISBLANK(Design!A206),Design!A206=0)))</f>
        <v>0</v>
      </c>
      <c r="I206" s="390" t="str">
        <f t="array" ref="I206">IF(H206:H680,ROW(H206:H680),"")</f>
        <v/>
      </c>
      <c r="J206" s="390" t="e">
        <f t="shared" si="8"/>
        <v>#NUM!</v>
      </c>
      <c r="K206" t="b" cm="1">
        <f t="array" ref="K206">IFERROR(INDEX(Design!A$1:A$680,_Formatting!$J206)&gt;0,FALSE)</f>
        <v>0</v>
      </c>
    </row>
    <row r="207" spans="8:11" ht="14.4" x14ac:dyDescent="0.3">
      <c r="H207" s="13" t="b">
        <f>NOT(AND(OR(Design!C207="",ISBLANK(Design!C207),Design!C207=0),OR(Design!F207="",ISBLANK(Design!F207),Design!F207=0),OR(Design!L207="",ISBLANK(Design!L207)),OR(ISBLANK(Design!A207),Design!A207=0)))</f>
        <v>0</v>
      </c>
      <c r="I207" s="390" t="str">
        <f t="array" ref="I207">IF(H207:H680,ROW(H207:H680),"")</f>
        <v/>
      </c>
      <c r="J207" s="390" t="e">
        <f t="shared" si="8"/>
        <v>#NUM!</v>
      </c>
      <c r="K207" t="b" cm="1">
        <f t="array" ref="K207">IFERROR(INDEX(Design!A$1:A$680,_Formatting!$J207)&gt;0,FALSE)</f>
        <v>0</v>
      </c>
    </row>
    <row r="208" spans="8:11" ht="14.4" x14ac:dyDescent="0.3">
      <c r="H208" s="13" t="b">
        <f>NOT(AND(OR(Design!C208="",ISBLANK(Design!C208),Design!C208=0),OR(Design!F208="",ISBLANK(Design!F208),Design!F208=0),OR(Design!L208="",ISBLANK(Design!L208)),OR(ISBLANK(Design!A208),Design!A208=0)))</f>
        <v>0</v>
      </c>
      <c r="I208" s="390" t="str">
        <f t="array" ref="I208">IF(H208:H680,ROW(H208:H680),"")</f>
        <v/>
      </c>
      <c r="J208" s="390" t="e">
        <f t="shared" si="8"/>
        <v>#NUM!</v>
      </c>
      <c r="K208" t="b" cm="1">
        <f t="array" ref="K208">IFERROR(INDEX(Design!A$1:A$680,_Formatting!$J208)&gt;0,FALSE)</f>
        <v>0</v>
      </c>
    </row>
    <row r="209" spans="8:11" ht="14.4" x14ac:dyDescent="0.3">
      <c r="H209" s="13" t="b">
        <f>NOT(AND(OR(Design!C209="",ISBLANK(Design!C209),Design!C209=0),OR(Design!F209="",ISBLANK(Design!F209),Design!F209=0),OR(Design!L209="",ISBLANK(Design!L209)),OR(ISBLANK(Design!A209),Design!A209=0)))</f>
        <v>0</v>
      </c>
      <c r="I209" s="390" t="str">
        <f t="array" ref="I209">IF(H209:H680,ROW(H209:H680),"")</f>
        <v/>
      </c>
      <c r="J209" s="390" t="e">
        <f t="shared" si="8"/>
        <v>#NUM!</v>
      </c>
      <c r="K209" t="b" cm="1">
        <f t="array" ref="K209">IFERROR(INDEX(Design!A$1:A$680,_Formatting!$J209)&gt;0,FALSE)</f>
        <v>0</v>
      </c>
    </row>
    <row r="210" spans="8:11" ht="14.4" x14ac:dyDescent="0.3">
      <c r="H210" s="13" t="b">
        <f>NOT(AND(OR(Design!C210="",ISBLANK(Design!C210),Design!C210=0),OR(Design!F210="",ISBLANK(Design!F210),Design!F210=0),OR(Design!L210="",ISBLANK(Design!L210)),OR(ISBLANK(Design!A210),Design!A210=0)))</f>
        <v>0</v>
      </c>
      <c r="I210" s="390" t="str">
        <f t="array" ref="I210">IF(H210:H680,ROW(H210:H680),"")</f>
        <v/>
      </c>
      <c r="J210" s="390" t="e">
        <f t="shared" si="8"/>
        <v>#NUM!</v>
      </c>
      <c r="K210" t="b" cm="1">
        <f t="array" ref="K210">IFERROR(INDEX(Design!A$1:A$680,_Formatting!$J210)&gt;0,FALSE)</f>
        <v>0</v>
      </c>
    </row>
    <row r="211" spans="8:11" ht="14.4" x14ac:dyDescent="0.3">
      <c r="H211" s="13" t="b">
        <f>NOT(AND(OR(Design!C211="",ISBLANK(Design!C211),Design!C211=0),OR(Design!F211="",ISBLANK(Design!F211),Design!F211=0),OR(Design!L211="",ISBLANK(Design!L211)),OR(ISBLANK(Design!A211),Design!A211=0)))</f>
        <v>0</v>
      </c>
      <c r="I211" s="390" t="str">
        <f t="array" ref="I211">IF(H211:H680,ROW(H211:H680),"")</f>
        <v/>
      </c>
      <c r="J211" s="390" t="e">
        <f t="shared" si="8"/>
        <v>#NUM!</v>
      </c>
      <c r="K211" t="b" cm="1">
        <f t="array" ref="K211">IFERROR(INDEX(Design!A$1:A$680,_Formatting!$J211)&gt;0,FALSE)</f>
        <v>0</v>
      </c>
    </row>
    <row r="212" spans="8:11" ht="14.4" x14ac:dyDescent="0.3">
      <c r="H212" s="13" t="b">
        <f>NOT(AND(OR(Design!C212="",ISBLANK(Design!C212),Design!C212=0),OR(Design!F212="",ISBLANK(Design!F212),Design!F212=0),OR(Design!L212="",ISBLANK(Design!L212)),OR(ISBLANK(Design!A212),Design!A212=0)))</f>
        <v>0</v>
      </c>
      <c r="I212" s="390" t="str">
        <f t="array" ref="I212">IF(H212:H680,ROW(H212:H680),"")</f>
        <v/>
      </c>
      <c r="J212" s="390" t="e">
        <f t="shared" si="8"/>
        <v>#NUM!</v>
      </c>
      <c r="K212" t="b" cm="1">
        <f t="array" ref="K212">IFERROR(INDEX(Design!A$1:A$680,_Formatting!$J212)&gt;0,FALSE)</f>
        <v>0</v>
      </c>
    </row>
    <row r="213" spans="8:11" ht="14.4" x14ac:dyDescent="0.3">
      <c r="H213" s="13" t="b">
        <f>NOT(AND(OR(Design!C213="",ISBLANK(Design!C213),Design!C213=0),OR(Design!F213="",ISBLANK(Design!F213),Design!F213=0),OR(Design!L213="",ISBLANK(Design!L213)),OR(ISBLANK(Design!A213),Design!A213=0)))</f>
        <v>0</v>
      </c>
      <c r="I213" s="390" t="str">
        <f t="array" ref="I213">IF(H213:H680,ROW(H213:H680),"")</f>
        <v/>
      </c>
      <c r="J213" s="390" t="e">
        <f t="shared" si="8"/>
        <v>#NUM!</v>
      </c>
      <c r="K213" t="b" cm="1">
        <f t="array" ref="K213">IFERROR(INDEX(Design!A$1:A$680,_Formatting!$J213)&gt;0,FALSE)</f>
        <v>0</v>
      </c>
    </row>
    <row r="214" spans="8:11" ht="14.4" x14ac:dyDescent="0.3">
      <c r="H214" s="13" t="b">
        <f>NOT(AND(OR(Design!C214="",ISBLANK(Design!C214),Design!C214=0),OR(Design!F214="",ISBLANK(Design!F214),Design!F214=0),OR(Design!L214="",ISBLANK(Design!L214)),OR(ISBLANK(Design!A214),Design!A214=0)))</f>
        <v>0</v>
      </c>
      <c r="I214" s="390" t="str">
        <f t="array" ref="I214">IF(H214:H680,ROW(H214:H680),"")</f>
        <v/>
      </c>
      <c r="J214" s="390" t="e">
        <f t="shared" si="8"/>
        <v>#NUM!</v>
      </c>
      <c r="K214" t="b" cm="1">
        <f t="array" ref="K214">IFERROR(INDEX(Design!A$1:A$680,_Formatting!$J214)&gt;0,FALSE)</f>
        <v>0</v>
      </c>
    </row>
    <row r="215" spans="8:11" ht="14.4" x14ac:dyDescent="0.3">
      <c r="H215" s="13" t="b">
        <f>NOT(AND(OR(Design!C215="",ISBLANK(Design!C215),Design!C215=0),OR(Design!F215="",ISBLANK(Design!F215),Design!F215=0),OR(Design!L215="",ISBLANK(Design!L215)),OR(ISBLANK(Design!A215),Design!A215=0)))</f>
        <v>0</v>
      </c>
      <c r="I215" s="390" t="str">
        <f t="array" ref="I215">IF(H215:H680,ROW(H215:H680),"")</f>
        <v/>
      </c>
      <c r="J215" s="390" t="e">
        <f t="shared" si="8"/>
        <v>#NUM!</v>
      </c>
      <c r="K215" t="b" cm="1">
        <f t="array" ref="K215">IFERROR(INDEX(Design!A$1:A$680,_Formatting!$J215)&gt;0,FALSE)</f>
        <v>0</v>
      </c>
    </row>
    <row r="216" spans="8:11" ht="14.4" x14ac:dyDescent="0.3">
      <c r="H216" s="13" t="b">
        <f>NOT(AND(OR(Design!C216="",ISBLANK(Design!C216),Design!C216=0),OR(Design!F216="",ISBLANK(Design!F216),Design!F216=0),OR(Design!L216="",ISBLANK(Design!L216)),OR(ISBLANK(Design!A216),Design!A216=0)))</f>
        <v>0</v>
      </c>
      <c r="I216" s="390" t="str">
        <f t="array" ref="I216">IF(H216:H680,ROW(H216:H680),"")</f>
        <v/>
      </c>
      <c r="J216" s="390" t="e">
        <f t="shared" si="8"/>
        <v>#NUM!</v>
      </c>
      <c r="K216" t="b" cm="1">
        <f t="array" ref="K216">IFERROR(INDEX(Design!A$1:A$680,_Formatting!$J216)&gt;0,FALSE)</f>
        <v>0</v>
      </c>
    </row>
    <row r="217" spans="8:11" ht="14.4" x14ac:dyDescent="0.3">
      <c r="H217" s="13" t="b">
        <f>NOT(AND(OR(Design!C217="",ISBLANK(Design!C217),Design!C217=0),OR(Design!F217="",ISBLANK(Design!F217),Design!F217=0),OR(Design!L217="",ISBLANK(Design!L217)),OR(ISBLANK(Design!A217),Design!A217=0)))</f>
        <v>0</v>
      </c>
      <c r="I217" s="390" t="str">
        <f t="array" ref="I217">IF(H217:H680,ROW(H217:H680),"")</f>
        <v/>
      </c>
      <c r="J217" s="390" t="e">
        <f t="shared" si="8"/>
        <v>#NUM!</v>
      </c>
      <c r="K217" t="b" cm="1">
        <f t="array" ref="K217">IFERROR(INDEX(Design!A$1:A$680,_Formatting!$J217)&gt;0,FALSE)</f>
        <v>0</v>
      </c>
    </row>
    <row r="218" spans="8:11" ht="14.4" x14ac:dyDescent="0.3">
      <c r="H218" s="13" t="b">
        <f>NOT(AND(OR(Design!C218="",ISBLANK(Design!C218),Design!C218=0),OR(Design!F218="",ISBLANK(Design!F218),Design!F218=0),OR(Design!L218="",ISBLANK(Design!L218)),OR(ISBLANK(Design!A218),Design!A218=0)))</f>
        <v>0</v>
      </c>
      <c r="I218" s="390" t="str">
        <f t="array" ref="I218">IF(H218:H680,ROW(H218:H680),"")</f>
        <v/>
      </c>
      <c r="J218" s="390" t="e">
        <f t="shared" si="8"/>
        <v>#NUM!</v>
      </c>
      <c r="K218" t="b" cm="1">
        <f t="array" ref="K218">IFERROR(INDEX(Design!A$1:A$680,_Formatting!$J218)&gt;0,FALSE)</f>
        <v>0</v>
      </c>
    </row>
    <row r="219" spans="8:11" ht="14.4" x14ac:dyDescent="0.3">
      <c r="H219" s="13" t="b">
        <f>NOT(AND(OR(Design!C219="",ISBLANK(Design!C219),Design!C219=0),OR(Design!F219="",ISBLANK(Design!F219),Design!F219=0),OR(Design!L219="",ISBLANK(Design!L219)),OR(ISBLANK(Design!A219),Design!A219=0)))</f>
        <v>0</v>
      </c>
      <c r="I219" s="390" t="str">
        <f t="array" ref="I219">IF(H219:H680,ROW(H219:H680),"")</f>
        <v/>
      </c>
      <c r="J219" s="390" t="e">
        <f t="shared" si="8"/>
        <v>#NUM!</v>
      </c>
      <c r="K219" t="b" cm="1">
        <f t="array" ref="K219">IFERROR(INDEX(Design!A$1:A$680,_Formatting!$J219)&gt;0,FALSE)</f>
        <v>0</v>
      </c>
    </row>
    <row r="220" spans="8:11" ht="14.4" x14ac:dyDescent="0.3">
      <c r="H220" s="13" t="b">
        <f>NOT(AND(OR(Design!C220="",ISBLANK(Design!C220),Design!C220=0),OR(Design!F220="",ISBLANK(Design!F220),Design!F220=0),OR(Design!L220="",ISBLANK(Design!L220)),OR(ISBLANK(Design!A220),Design!A220=0)))</f>
        <v>0</v>
      </c>
      <c r="I220" s="390" t="str">
        <f t="array" ref="I220">IF(H220:H680,ROW(H220:H680),"")</f>
        <v/>
      </c>
      <c r="J220" s="390" t="e">
        <f t="shared" si="8"/>
        <v>#NUM!</v>
      </c>
      <c r="K220" t="b" cm="1">
        <f t="array" ref="K220">IFERROR(INDEX(Design!A$1:A$680,_Formatting!$J220)&gt;0,FALSE)</f>
        <v>0</v>
      </c>
    </row>
    <row r="221" spans="8:11" ht="14.4" x14ac:dyDescent="0.3">
      <c r="H221" s="13" t="b">
        <f>NOT(AND(OR(Design!C221="",ISBLANK(Design!C221),Design!C221=0),OR(Design!F221="",ISBLANK(Design!F221),Design!F221=0),OR(Design!L221="",ISBLANK(Design!L221)),OR(ISBLANK(Design!A221),Design!A221=0)))</f>
        <v>0</v>
      </c>
      <c r="I221" s="390" t="str">
        <f t="array" ref="I221">IF(H221:H680,ROW(H221:H680),"")</f>
        <v/>
      </c>
      <c r="J221" s="390" t="e">
        <f t="shared" si="8"/>
        <v>#NUM!</v>
      </c>
      <c r="K221" t="b" cm="1">
        <f t="array" ref="K221">IFERROR(INDEX(Design!A$1:A$680,_Formatting!$J221)&gt;0,FALSE)</f>
        <v>0</v>
      </c>
    </row>
    <row r="222" spans="8:11" ht="14.4" x14ac:dyDescent="0.3">
      <c r="H222" s="13" t="b">
        <f>NOT(AND(OR(Design!C222="",ISBLANK(Design!C222),Design!C222=0),OR(Design!F222="",ISBLANK(Design!F222),Design!F222=0),OR(Design!L222="",ISBLANK(Design!L222)),OR(ISBLANK(Design!A222),Design!A222=0)))</f>
        <v>0</v>
      </c>
      <c r="I222" s="390" t="str">
        <f t="array" ref="I222">IF(H222:H680,ROW(H222:H680),"")</f>
        <v/>
      </c>
      <c r="J222" s="390" t="e">
        <f t="shared" si="8"/>
        <v>#NUM!</v>
      </c>
      <c r="K222" t="b" cm="1">
        <f t="array" ref="K222">IFERROR(INDEX(Design!A$1:A$680,_Formatting!$J222)&gt;0,FALSE)</f>
        <v>0</v>
      </c>
    </row>
    <row r="223" spans="8:11" ht="14.4" x14ac:dyDescent="0.3">
      <c r="H223" s="13" t="b">
        <f>NOT(AND(OR(Design!C223="",ISBLANK(Design!C223),Design!C223=0),OR(Design!F223="",ISBLANK(Design!F223),Design!F223=0),OR(Design!L223="",ISBLANK(Design!L223)),OR(ISBLANK(Design!A223),Design!A223=0)))</f>
        <v>0</v>
      </c>
      <c r="I223" s="390" t="str">
        <f t="array" ref="I223">IF(H223:H680,ROW(H223:H680),"")</f>
        <v/>
      </c>
      <c r="J223" s="390" t="e">
        <f t="shared" si="8"/>
        <v>#NUM!</v>
      </c>
      <c r="K223" t="b" cm="1">
        <f t="array" ref="K223">IFERROR(INDEX(Design!A$1:A$680,_Formatting!$J223)&gt;0,FALSE)</f>
        <v>0</v>
      </c>
    </row>
    <row r="224" spans="8:11" ht="14.4" x14ac:dyDescent="0.3">
      <c r="H224" s="13" t="b">
        <f>NOT(AND(OR(Design!C224="",ISBLANK(Design!C224),Design!C224=0),OR(Design!F224="",ISBLANK(Design!F224),Design!F224=0),OR(Design!L224="",ISBLANK(Design!L224)),OR(ISBLANK(Design!A224),Design!A224=0)))</f>
        <v>0</v>
      </c>
      <c r="I224" s="390" t="str">
        <f t="array" ref="I224">IF(H224:H680,ROW(H224:H680),"")</f>
        <v/>
      </c>
      <c r="J224" s="390" t="e">
        <f t="shared" si="8"/>
        <v>#NUM!</v>
      </c>
      <c r="K224" t="b" cm="1">
        <f t="array" ref="K224">IFERROR(INDEX(Design!A$1:A$680,_Formatting!$J224)&gt;0,FALSE)</f>
        <v>0</v>
      </c>
    </row>
    <row r="225" spans="8:11" ht="14.4" x14ac:dyDescent="0.3">
      <c r="H225" s="13" t="b">
        <f>NOT(AND(OR(Design!C225="",ISBLANK(Design!C225),Design!C225=0),OR(Design!F225="",ISBLANK(Design!F225),Design!F225=0),OR(Design!L225="",ISBLANK(Design!L225)),OR(ISBLANK(Design!A225),Design!A225=0)))</f>
        <v>0</v>
      </c>
      <c r="I225" s="390" t="str">
        <f t="array" ref="I225">IF(H225:H680,ROW(H225:H680),"")</f>
        <v/>
      </c>
      <c r="J225" s="390" t="e">
        <f t="shared" si="8"/>
        <v>#NUM!</v>
      </c>
      <c r="K225" t="b" cm="1">
        <f t="array" ref="K225">IFERROR(INDEX(Design!A$1:A$680,_Formatting!$J225)&gt;0,FALSE)</f>
        <v>0</v>
      </c>
    </row>
    <row r="226" spans="8:11" ht="14.4" x14ac:dyDescent="0.3">
      <c r="H226" s="13" t="b">
        <f>NOT(AND(OR(Design!C226="",ISBLANK(Design!C226),Design!C226=0),OR(Design!F226="",ISBLANK(Design!F226),Design!F226=0),OR(Design!L226="",ISBLANK(Design!L226)),OR(ISBLANK(Design!A226),Design!A226=0)))</f>
        <v>0</v>
      </c>
      <c r="I226" s="390" t="str">
        <f t="array" ref="I226">IF(H226:H680,ROW(H226:H680),"")</f>
        <v/>
      </c>
      <c r="J226" s="390" t="e">
        <f t="shared" si="8"/>
        <v>#NUM!</v>
      </c>
      <c r="K226" t="b" cm="1">
        <f t="array" ref="K226">IFERROR(INDEX(Design!A$1:A$680,_Formatting!$J226)&gt;0,FALSE)</f>
        <v>0</v>
      </c>
    </row>
    <row r="227" spans="8:11" ht="14.4" x14ac:dyDescent="0.3">
      <c r="H227" s="13" t="b">
        <f>NOT(AND(OR(Design!C227="",ISBLANK(Design!C227),Design!C227=0),OR(Design!F227="",ISBLANK(Design!F227),Design!F227=0),OR(Design!L227="",ISBLANK(Design!L227)),OR(ISBLANK(Design!A227),Design!A227=0)))</f>
        <v>0</v>
      </c>
      <c r="I227" s="390" t="str">
        <f t="array" ref="I227">IF(H227:H680,ROW(H227:H680),"")</f>
        <v/>
      </c>
      <c r="J227" s="390" t="e">
        <f t="shared" si="8"/>
        <v>#NUM!</v>
      </c>
      <c r="K227" t="b" cm="1">
        <f t="array" ref="K227">IFERROR(INDEX(Design!A$1:A$680,_Formatting!$J227)&gt;0,FALSE)</f>
        <v>0</v>
      </c>
    </row>
    <row r="228" spans="8:11" ht="14.4" x14ac:dyDescent="0.3">
      <c r="H228" s="13" t="b">
        <f>NOT(AND(OR(Design!C228="",ISBLANK(Design!C228),Design!C228=0),OR(Design!F228="",ISBLANK(Design!F228),Design!F228=0),OR(Design!L228="",ISBLANK(Design!L228)),OR(ISBLANK(Design!A228),Design!A228=0)))</f>
        <v>0</v>
      </c>
      <c r="I228" s="390" t="str">
        <f t="array" ref="I228">IF(H228:H680,ROW(H228:H680),"")</f>
        <v/>
      </c>
      <c r="J228" s="390" t="e">
        <f t="shared" si="8"/>
        <v>#NUM!</v>
      </c>
      <c r="K228" t="b" cm="1">
        <f t="array" ref="K228">IFERROR(INDEX(Design!A$1:A$680,_Formatting!$J228)&gt;0,FALSE)</f>
        <v>0</v>
      </c>
    </row>
    <row r="229" spans="8:11" ht="14.4" x14ac:dyDescent="0.3">
      <c r="H229" s="13" t="b">
        <f>NOT(AND(OR(Design!C229="",ISBLANK(Design!C229),Design!C229=0),OR(Design!F229="",ISBLANK(Design!F229),Design!F229=0),OR(Design!L229="",ISBLANK(Design!L229)),OR(ISBLANK(Design!A229),Design!A229=0)))</f>
        <v>0</v>
      </c>
      <c r="I229" s="390" t="str">
        <f t="array" ref="I229">IF(H229:H680,ROW(H229:H680),"")</f>
        <v/>
      </c>
      <c r="J229" s="390" t="e">
        <f t="shared" si="8"/>
        <v>#NUM!</v>
      </c>
      <c r="K229" t="b" cm="1">
        <f t="array" ref="K229">IFERROR(INDEX(Design!A$1:A$680,_Formatting!$J229)&gt;0,FALSE)</f>
        <v>0</v>
      </c>
    </row>
    <row r="230" spans="8:11" ht="14.4" x14ac:dyDescent="0.3">
      <c r="H230" s="13" t="b">
        <f>NOT(AND(OR(Design!C230="",ISBLANK(Design!C230),Design!C230=0),OR(Design!F230="",ISBLANK(Design!F230),Design!F230=0),OR(Design!L230="",ISBLANK(Design!L230)),OR(ISBLANK(Design!A230),Design!A230=0)))</f>
        <v>0</v>
      </c>
      <c r="I230" s="390" t="str">
        <f t="array" ref="I230">IF(H230:H680,ROW(H230:H680),"")</f>
        <v/>
      </c>
      <c r="J230" s="390" t="e">
        <f t="shared" si="8"/>
        <v>#NUM!</v>
      </c>
      <c r="K230" t="b" cm="1">
        <f t="array" ref="K230">IFERROR(INDEX(Design!A$1:A$680,_Formatting!$J230)&gt;0,FALSE)</f>
        <v>0</v>
      </c>
    </row>
    <row r="231" spans="8:11" ht="14.4" x14ac:dyDescent="0.3">
      <c r="H231" s="13" t="b">
        <f>NOT(AND(OR(Design!C231="",ISBLANK(Design!C231),Design!C231=0),OR(Design!F231="",ISBLANK(Design!F231),Design!F231=0),OR(Design!L231="",ISBLANK(Design!L231)),OR(ISBLANK(Design!A231),Design!A231=0)))</f>
        <v>0</v>
      </c>
      <c r="I231" s="390" t="str">
        <f t="array" ref="I231">IF(H231:H680,ROW(H231:H680),"")</f>
        <v/>
      </c>
      <c r="J231" s="390" t="e">
        <f t="shared" si="8"/>
        <v>#NUM!</v>
      </c>
      <c r="K231" t="b" cm="1">
        <f t="array" ref="K231">IFERROR(INDEX(Design!A$1:A$680,_Formatting!$J231)&gt;0,FALSE)</f>
        <v>0</v>
      </c>
    </row>
    <row r="232" spans="8:11" ht="14.4" x14ac:dyDescent="0.3">
      <c r="H232" s="13" t="b">
        <f>NOT(AND(OR(Design!C232="",ISBLANK(Design!C232),Design!C232=0),OR(Design!F232="",ISBLANK(Design!F232),Design!F232=0),OR(Design!L232="",ISBLANK(Design!L232)),OR(ISBLANK(Design!A232),Design!A232=0)))</f>
        <v>0</v>
      </c>
      <c r="I232" s="390" t="str">
        <f t="array" ref="I232">IF(H232:H680,ROW(H232:H680),"")</f>
        <v/>
      </c>
      <c r="J232" s="390" t="e">
        <f t="shared" si="8"/>
        <v>#NUM!</v>
      </c>
      <c r="K232" t="b" cm="1">
        <f t="array" ref="K232">IFERROR(INDEX(Design!A$1:A$680,_Formatting!$J232)&gt;0,FALSE)</f>
        <v>0</v>
      </c>
    </row>
    <row r="233" spans="8:11" ht="14.4" x14ac:dyDescent="0.3">
      <c r="H233" s="13" t="b">
        <f>NOT(AND(OR(Design!C233="",ISBLANK(Design!C233),Design!C233=0),OR(Design!F233="",ISBLANK(Design!F233),Design!F233=0),OR(Design!L233="",ISBLANK(Design!L233)),OR(ISBLANK(Design!A233),Design!A233=0)))</f>
        <v>0</v>
      </c>
      <c r="I233" s="390" t="str">
        <f t="array" ref="I233">IF(H233:H680,ROW(H233:H680),"")</f>
        <v/>
      </c>
      <c r="J233" s="390" t="e">
        <f t="shared" si="8"/>
        <v>#NUM!</v>
      </c>
      <c r="K233" t="b" cm="1">
        <f t="array" ref="K233">IFERROR(INDEX(Design!A$1:A$680,_Formatting!$J233)&gt;0,FALSE)</f>
        <v>0</v>
      </c>
    </row>
    <row r="234" spans="8:11" ht="14.4" x14ac:dyDescent="0.3">
      <c r="H234" s="13" t="b">
        <f>NOT(AND(OR(Design!C234="",ISBLANK(Design!C234),Design!C234=0),OR(Design!F234="",ISBLANK(Design!F234),Design!F234=0),OR(Design!L234="",ISBLANK(Design!L234)),OR(ISBLANK(Design!A234),Design!A234=0)))</f>
        <v>0</v>
      </c>
      <c r="I234" s="390" t="str">
        <f t="array" ref="I234">IF(H234:H680,ROW(H234:H680),"")</f>
        <v/>
      </c>
      <c r="J234" s="390" t="e">
        <f t="shared" si="8"/>
        <v>#NUM!</v>
      </c>
      <c r="K234" t="b" cm="1">
        <f t="array" ref="K234">IFERROR(INDEX(Design!A$1:A$680,_Formatting!$J234)&gt;0,FALSE)</f>
        <v>0</v>
      </c>
    </row>
    <row r="235" spans="8:11" ht="14.4" x14ac:dyDescent="0.3">
      <c r="H235" s="13" t="b">
        <f>NOT(AND(OR(Design!C235="",ISBLANK(Design!C235),Design!C235=0),OR(Design!F235="",ISBLANK(Design!F235),Design!F235=0),OR(Design!L235="",ISBLANK(Design!L235)),OR(ISBLANK(Design!A235),Design!A235=0)))</f>
        <v>0</v>
      </c>
      <c r="I235" s="390" t="str">
        <f t="array" ref="I235">IF(H235:H680,ROW(H235:H680),"")</f>
        <v/>
      </c>
      <c r="J235" s="390" t="e">
        <f t="shared" si="8"/>
        <v>#NUM!</v>
      </c>
      <c r="K235" t="b" cm="1">
        <f t="array" ref="K235">IFERROR(INDEX(Design!A$1:A$680,_Formatting!$J235)&gt;0,FALSE)</f>
        <v>0</v>
      </c>
    </row>
    <row r="236" spans="8:11" ht="14.4" x14ac:dyDescent="0.3">
      <c r="H236" s="13" t="b">
        <f>NOT(AND(OR(Design!C236="",ISBLANK(Design!C236),Design!C236=0),OR(Design!F236="",ISBLANK(Design!F236),Design!F236=0),OR(Design!L236="",ISBLANK(Design!L236)),OR(ISBLANK(Design!A236),Design!A236=0)))</f>
        <v>0</v>
      </c>
      <c r="I236" s="390" t="str">
        <f t="array" ref="I236">IF(H236:H680,ROW(H236:H680),"")</f>
        <v/>
      </c>
      <c r="J236" s="390" t="e">
        <f t="shared" si="8"/>
        <v>#NUM!</v>
      </c>
      <c r="K236" t="b" cm="1">
        <f t="array" ref="K236">IFERROR(INDEX(Design!A$1:A$680,_Formatting!$J236)&gt;0,FALSE)</f>
        <v>0</v>
      </c>
    </row>
    <row r="237" spans="8:11" ht="14.4" x14ac:dyDescent="0.3">
      <c r="H237" s="13" t="b">
        <f>NOT(AND(OR(Design!C237="",ISBLANK(Design!C237),Design!C237=0),OR(Design!F237="",ISBLANK(Design!F237),Design!F237=0),OR(Design!L237="",ISBLANK(Design!L237)),OR(ISBLANK(Design!A237),Design!A237=0)))</f>
        <v>0</v>
      </c>
      <c r="I237" s="390" t="str">
        <f t="array" ref="I237">IF(H237:H680,ROW(H237:H680),"")</f>
        <v/>
      </c>
      <c r="J237" s="390" t="e">
        <f t="shared" si="8"/>
        <v>#NUM!</v>
      </c>
      <c r="K237" t="b" cm="1">
        <f t="array" ref="K237">IFERROR(INDEX(Design!A$1:A$680,_Formatting!$J237)&gt;0,FALSE)</f>
        <v>0</v>
      </c>
    </row>
    <row r="238" spans="8:11" ht="14.4" x14ac:dyDescent="0.3">
      <c r="H238" s="13" t="b">
        <f>NOT(AND(OR(Design!C238="",ISBLANK(Design!C238),Design!C238=0),OR(Design!F238="",ISBLANK(Design!F238),Design!F238=0),OR(Design!L238="",ISBLANK(Design!L238)),OR(ISBLANK(Design!A238),Design!A238=0)))</f>
        <v>0</v>
      </c>
      <c r="I238" s="390" t="str">
        <f t="array" ref="I238">IF(H238:H680,ROW(H238:H680),"")</f>
        <v/>
      </c>
      <c r="J238" s="390" t="e">
        <f t="shared" si="8"/>
        <v>#NUM!</v>
      </c>
      <c r="K238" t="b" cm="1">
        <f t="array" ref="K238">IFERROR(INDEX(Design!A$1:A$680,_Formatting!$J238)&gt;0,FALSE)</f>
        <v>0</v>
      </c>
    </row>
    <row r="239" spans="8:11" ht="14.4" x14ac:dyDescent="0.3">
      <c r="H239" s="13" t="b">
        <f>NOT(AND(OR(Design!C239="",ISBLANK(Design!C239),Design!C239=0),OR(Design!F239="",ISBLANK(Design!F239),Design!F239=0),OR(Design!L239="",ISBLANK(Design!L239)),OR(ISBLANK(Design!A239),Design!A239=0)))</f>
        <v>0</v>
      </c>
      <c r="I239" s="390" t="str">
        <f t="array" ref="I239">IF(H239:H680,ROW(H239:H680),"")</f>
        <v/>
      </c>
      <c r="J239" s="390" t="e">
        <f t="shared" si="8"/>
        <v>#NUM!</v>
      </c>
      <c r="K239" t="b" cm="1">
        <f t="array" ref="K239">IFERROR(INDEX(Design!A$1:A$680,_Formatting!$J239)&gt;0,FALSE)</f>
        <v>0</v>
      </c>
    </row>
    <row r="240" spans="8:11" ht="14.4" x14ac:dyDescent="0.3">
      <c r="H240" s="13" t="b">
        <f>NOT(AND(OR(Design!C240="",ISBLANK(Design!C240),Design!C240=0),OR(Design!F240="",ISBLANK(Design!F240),Design!F240=0),OR(Design!L240="",ISBLANK(Design!L240)),OR(ISBLANK(Design!A240),Design!A240=0)))</f>
        <v>0</v>
      </c>
      <c r="I240" s="390" t="str">
        <f t="array" ref="I240">IF(H240:H680,ROW(H240:H680),"")</f>
        <v/>
      </c>
      <c r="J240" s="390" t="e">
        <f t="shared" si="8"/>
        <v>#NUM!</v>
      </c>
      <c r="K240" t="b" cm="1">
        <f t="array" ref="K240">IFERROR(INDEX(Design!A$1:A$680,_Formatting!$J240)&gt;0,FALSE)</f>
        <v>0</v>
      </c>
    </row>
    <row r="241" spans="8:11" ht="14.4" x14ac:dyDescent="0.3">
      <c r="H241" s="13" t="b">
        <f>NOT(AND(OR(Design!C241="",ISBLANK(Design!C241),Design!C241=0),OR(Design!F241="",ISBLANK(Design!F241),Design!F241=0),OR(Design!L241="",ISBLANK(Design!L241)),OR(ISBLANK(Design!A241),Design!A241=0)))</f>
        <v>0</v>
      </c>
      <c r="I241" s="390" t="str">
        <f t="array" ref="I241">IF(H241:H680,ROW(H241:H680),"")</f>
        <v/>
      </c>
      <c r="J241" s="390" t="e">
        <f t="shared" si="8"/>
        <v>#NUM!</v>
      </c>
      <c r="K241" t="b" cm="1">
        <f t="array" ref="K241">IFERROR(INDEX(Design!A$1:A$680,_Formatting!$J241)&gt;0,FALSE)</f>
        <v>0</v>
      </c>
    </row>
    <row r="242" spans="8:11" ht="14.4" x14ac:dyDescent="0.3">
      <c r="H242" s="13" t="b">
        <f>NOT(AND(OR(Design!C242="",ISBLANK(Design!C242),Design!C242=0),OR(Design!F242="",ISBLANK(Design!F242),Design!F242=0),OR(Design!L242="",ISBLANK(Design!L242)),OR(ISBLANK(Design!A242),Design!A242=0)))</f>
        <v>0</v>
      </c>
      <c r="I242" s="390" t="str">
        <f t="array" ref="I242">IF(H242:H680,ROW(H242:H680),"")</f>
        <v/>
      </c>
      <c r="J242" s="390" t="e">
        <f t="shared" si="8"/>
        <v>#NUM!</v>
      </c>
      <c r="K242" t="b" cm="1">
        <f t="array" ref="K242">IFERROR(INDEX(Design!A$1:A$680,_Formatting!$J242)&gt;0,FALSE)</f>
        <v>0</v>
      </c>
    </row>
    <row r="243" spans="8:11" ht="14.4" x14ac:dyDescent="0.3">
      <c r="H243" s="13" t="b">
        <f>NOT(AND(OR(Design!C243="",ISBLANK(Design!C243),Design!C243=0),OR(Design!F243="",ISBLANK(Design!F243),Design!F243=0),OR(Design!L243="",ISBLANK(Design!L243)),OR(ISBLANK(Design!A243),Design!A243=0)))</f>
        <v>0</v>
      </c>
      <c r="I243" s="390" t="str">
        <f t="array" ref="I243">IF(H243:H680,ROW(H243:H680),"")</f>
        <v/>
      </c>
      <c r="J243" s="390" t="e">
        <f t="shared" si="8"/>
        <v>#NUM!</v>
      </c>
      <c r="K243" t="b" cm="1">
        <f t="array" ref="K243">IFERROR(INDEX(Design!A$1:A$680,_Formatting!$J243)&gt;0,FALSE)</f>
        <v>0</v>
      </c>
    </row>
    <row r="244" spans="8:11" ht="14.4" x14ac:dyDescent="0.3">
      <c r="H244" s="13" t="b">
        <f>NOT(AND(OR(Design!C244="",ISBLANK(Design!C244),Design!C244=0),OR(Design!F244="",ISBLANK(Design!F244),Design!F244=0),OR(Design!L244="",ISBLANK(Design!L244)),OR(ISBLANK(Design!A244),Design!A244=0)))</f>
        <v>0</v>
      </c>
      <c r="I244" s="390" t="str">
        <f t="array" ref="I244">IF(H244:H680,ROW(H244:H680),"")</f>
        <v/>
      </c>
      <c r="J244" s="390" t="e">
        <f t="shared" si="8"/>
        <v>#NUM!</v>
      </c>
      <c r="K244" t="b" cm="1">
        <f t="array" ref="K244">IFERROR(INDEX(Design!A$1:A$680,_Formatting!$J244)&gt;0,FALSE)</f>
        <v>0</v>
      </c>
    </row>
    <row r="245" spans="8:11" ht="14.4" x14ac:dyDescent="0.3">
      <c r="H245" s="13" t="b">
        <f>NOT(AND(OR(Design!C245="",ISBLANK(Design!C245),Design!C245=0),OR(Design!F245="",ISBLANK(Design!F245),Design!F245=0),OR(Design!L245="",ISBLANK(Design!L245)),OR(ISBLANK(Design!A245),Design!A245=0)))</f>
        <v>0</v>
      </c>
      <c r="I245" s="390" t="str">
        <f t="array" ref="I245">IF(H245:H680,ROW(H245:H680),"")</f>
        <v/>
      </c>
      <c r="J245" s="390" t="e">
        <f t="shared" si="8"/>
        <v>#NUM!</v>
      </c>
      <c r="K245" t="b" cm="1">
        <f t="array" ref="K245">IFERROR(INDEX(Design!A$1:A$680,_Formatting!$J245)&gt;0,FALSE)</f>
        <v>0</v>
      </c>
    </row>
    <row r="246" spans="8:11" ht="14.4" x14ac:dyDescent="0.3">
      <c r="H246" s="13" t="b">
        <f>NOT(AND(OR(Design!C246="",ISBLANK(Design!C246),Design!C246=0),OR(Design!F246="",ISBLANK(Design!F246),Design!F246=0),OR(Design!L246="",ISBLANK(Design!L246)),OR(ISBLANK(Design!A246),Design!A246=0)))</f>
        <v>0</v>
      </c>
      <c r="I246" s="390" t="str">
        <f t="array" ref="I246">IF(H246:H680,ROW(H246:H680),"")</f>
        <v/>
      </c>
      <c r="J246" s="390" t="e">
        <f t="shared" si="8"/>
        <v>#NUM!</v>
      </c>
      <c r="K246" t="b" cm="1">
        <f t="array" ref="K246">IFERROR(INDEX(Design!A$1:A$680,_Formatting!$J246)&gt;0,FALSE)</f>
        <v>0</v>
      </c>
    </row>
    <row r="247" spans="8:11" ht="14.4" x14ac:dyDescent="0.3">
      <c r="H247" s="13" t="b">
        <f>NOT(AND(OR(Design!C247="",ISBLANK(Design!C247),Design!C247=0),OR(Design!F247="",ISBLANK(Design!F247),Design!F247=0),OR(Design!L247="",ISBLANK(Design!L247)),OR(ISBLANK(Design!A247),Design!A247=0)))</f>
        <v>0</v>
      </c>
      <c r="I247" s="390" t="str">
        <f t="array" ref="I247">IF(H247:H680,ROW(H247:H680),"")</f>
        <v/>
      </c>
      <c r="J247" s="390" t="e">
        <f t="shared" si="8"/>
        <v>#NUM!</v>
      </c>
      <c r="K247" t="b" cm="1">
        <f t="array" ref="K247">IFERROR(INDEX(Design!A$1:A$680,_Formatting!$J247)&gt;0,FALSE)</f>
        <v>0</v>
      </c>
    </row>
    <row r="248" spans="8:11" ht="14.4" x14ac:dyDescent="0.3">
      <c r="H248" s="13" t="b">
        <f>NOT(AND(OR(Design!C248="",ISBLANK(Design!C248),Design!C248=0),OR(Design!F248="",ISBLANK(Design!F248),Design!F248=0),OR(Design!L248="",ISBLANK(Design!L248)),OR(ISBLANK(Design!A248),Design!A248=0)))</f>
        <v>0</v>
      </c>
      <c r="I248" s="390" t="str">
        <f t="array" ref="I248">IF(H248:H680,ROW(H248:H680),"")</f>
        <v/>
      </c>
      <c r="J248" s="390" t="e">
        <f t="shared" si="8"/>
        <v>#NUM!</v>
      </c>
      <c r="K248" t="b" cm="1">
        <f t="array" ref="K248">IFERROR(INDEX(Design!A$1:A$680,_Formatting!$J248)&gt;0,FALSE)</f>
        <v>0</v>
      </c>
    </row>
    <row r="249" spans="8:11" ht="14.4" x14ac:dyDescent="0.3">
      <c r="H249" s="13" t="b">
        <f>NOT(AND(OR(Design!C249="",ISBLANK(Design!C249),Design!C249=0),OR(Design!F249="",ISBLANK(Design!F249),Design!F249=0),OR(Design!L249="",ISBLANK(Design!L249)),OR(ISBLANK(Design!A249),Design!A249=0)))</f>
        <v>0</v>
      </c>
      <c r="I249" s="390" t="str">
        <f t="array" ref="I249">IF(H249:H680,ROW(H249:H680),"")</f>
        <v/>
      </c>
      <c r="J249" s="390" t="e">
        <f t="shared" si="8"/>
        <v>#NUM!</v>
      </c>
      <c r="K249" t="b" cm="1">
        <f t="array" ref="K249">IFERROR(INDEX(Design!A$1:A$680,_Formatting!$J249)&gt;0,FALSE)</f>
        <v>0</v>
      </c>
    </row>
    <row r="250" spans="8:11" ht="14.4" x14ac:dyDescent="0.3">
      <c r="H250" s="13" t="b">
        <f>NOT(AND(OR(Design!C250="",ISBLANK(Design!C250),Design!C250=0),OR(Design!F250="",ISBLANK(Design!F250),Design!F250=0),OR(Design!L250="",ISBLANK(Design!L250)),OR(ISBLANK(Design!A250),Design!A250=0)))</f>
        <v>0</v>
      </c>
      <c r="I250" s="390" t="str">
        <f t="array" ref="I250">IF(H250:H680,ROW(H250:H680),"")</f>
        <v/>
      </c>
      <c r="J250" s="390" t="e">
        <f t="shared" si="8"/>
        <v>#NUM!</v>
      </c>
      <c r="K250" t="b" cm="1">
        <f t="array" ref="K250">IFERROR(INDEX(Design!A$1:A$680,_Formatting!$J250)&gt;0,FALSE)</f>
        <v>0</v>
      </c>
    </row>
    <row r="251" spans="8:11" ht="14.4" x14ac:dyDescent="0.3">
      <c r="H251" s="13" t="b">
        <f>NOT(AND(OR(Design!C251="",ISBLANK(Design!C251),Design!C251=0),OR(Design!F251="",ISBLANK(Design!F251),Design!F251=0),OR(Design!L251="",ISBLANK(Design!L251)),OR(ISBLANK(Design!A251),Design!A251=0)))</f>
        <v>0</v>
      </c>
      <c r="I251" s="390" t="str">
        <f t="array" ref="I251">IF(H251:H680,ROW(H251:H680),"")</f>
        <v/>
      </c>
      <c r="J251" s="390" t="e">
        <f t="shared" si="8"/>
        <v>#NUM!</v>
      </c>
      <c r="K251" t="b" cm="1">
        <f t="array" ref="K251">IFERROR(INDEX(Design!A$1:A$680,_Formatting!$J251)&gt;0,FALSE)</f>
        <v>0</v>
      </c>
    </row>
    <row r="252" spans="8:11" ht="14.4" x14ac:dyDescent="0.3">
      <c r="H252" s="13" t="b">
        <f>NOT(AND(OR(Design!C252="",ISBLANK(Design!C252),Design!C252=0),OR(Design!F252="",ISBLANK(Design!F252),Design!F252=0),OR(Design!L252="",ISBLANK(Design!L252)),OR(ISBLANK(Design!A252),Design!A252=0)))</f>
        <v>0</v>
      </c>
      <c r="I252" s="390" t="str">
        <f t="array" ref="I252">IF(H252:H680,ROW(H252:H680),"")</f>
        <v/>
      </c>
      <c r="J252" s="390" t="e">
        <f t="shared" si="8"/>
        <v>#NUM!</v>
      </c>
      <c r="K252" t="b" cm="1">
        <f t="array" ref="K252">IFERROR(INDEX(Design!A$1:A$680,_Formatting!$J252)&gt;0,FALSE)</f>
        <v>0</v>
      </c>
    </row>
    <row r="253" spans="8:11" ht="14.4" x14ac:dyDescent="0.3">
      <c r="H253" s="13" t="b">
        <f>NOT(AND(OR(Design!C253="",ISBLANK(Design!C253),Design!C253=0),OR(Design!F253="",ISBLANK(Design!F253),Design!F253=0),OR(Design!L253="",ISBLANK(Design!L253)),OR(ISBLANK(Design!A253),Design!A253=0)))</f>
        <v>0</v>
      </c>
      <c r="I253" s="390" t="str">
        <f t="array" ref="I253">IF(H253:H680,ROW(H253:H680),"")</f>
        <v/>
      </c>
      <c r="J253" s="390" t="e">
        <f t="shared" si="8"/>
        <v>#NUM!</v>
      </c>
      <c r="K253" t="b" cm="1">
        <f t="array" ref="K253">IFERROR(INDEX(Design!A$1:A$680,_Formatting!$J253)&gt;0,FALSE)</f>
        <v>0</v>
      </c>
    </row>
    <row r="254" spans="8:11" ht="14.4" x14ac:dyDescent="0.3">
      <c r="H254" s="13" t="b">
        <f>NOT(AND(OR(Design!C254="",ISBLANK(Design!C254),Design!C254=0),OR(Design!F254="",ISBLANK(Design!F254),Design!F254=0),OR(Design!L254="",ISBLANK(Design!L254)),OR(ISBLANK(Design!A254),Design!A254=0)))</f>
        <v>0</v>
      </c>
      <c r="I254" s="390" t="str">
        <f t="array" ref="I254">IF(H254:H680,ROW(H254:H680),"")</f>
        <v/>
      </c>
      <c r="J254" s="390" t="e">
        <f t="shared" si="8"/>
        <v>#NUM!</v>
      </c>
      <c r="K254" t="b" cm="1">
        <f t="array" ref="K254">IFERROR(INDEX(Design!A$1:A$680,_Formatting!$J254)&gt;0,FALSE)</f>
        <v>0</v>
      </c>
    </row>
    <row r="255" spans="8:11" ht="14.4" x14ac:dyDescent="0.3">
      <c r="H255" s="13" t="b">
        <f>NOT(AND(OR(Design!C255="",ISBLANK(Design!C255),Design!C255=0),OR(Design!F255="",ISBLANK(Design!F255),Design!F255=0),OR(Design!L255="",ISBLANK(Design!L255)),OR(ISBLANK(Design!A255),Design!A255=0)))</f>
        <v>0</v>
      </c>
      <c r="I255" s="390" t="str">
        <f t="array" ref="I255">IF(H255:H680,ROW(H255:H680),"")</f>
        <v/>
      </c>
      <c r="J255" s="390" t="e">
        <f t="shared" si="8"/>
        <v>#NUM!</v>
      </c>
      <c r="K255" t="b" cm="1">
        <f t="array" ref="K255">IFERROR(INDEX(Design!A$1:A$680,_Formatting!$J255)&gt;0,FALSE)</f>
        <v>0</v>
      </c>
    </row>
    <row r="256" spans="8:11" ht="14.4" x14ac:dyDescent="0.3">
      <c r="H256" s="13" t="b">
        <f>NOT(AND(OR(Design!C256="",ISBLANK(Design!C256),Design!C256=0),OR(Design!F256="",ISBLANK(Design!F256),Design!F256=0),OR(Design!L256="",ISBLANK(Design!L256)),OR(ISBLANK(Design!A256),Design!A256=0)))</f>
        <v>0</v>
      </c>
      <c r="I256" s="390" t="str">
        <f t="array" ref="I256">IF(H256:H680,ROW(H256:H680),"")</f>
        <v/>
      </c>
      <c r="J256" s="390" t="e">
        <f t="shared" si="8"/>
        <v>#NUM!</v>
      </c>
      <c r="K256" t="b" cm="1">
        <f t="array" ref="K256">IFERROR(INDEX(Design!A$1:A$680,_Formatting!$J256)&gt;0,FALSE)</f>
        <v>0</v>
      </c>
    </row>
    <row r="257" spans="8:11" ht="14.4" x14ac:dyDescent="0.3">
      <c r="H257" s="13" t="b">
        <f>NOT(AND(OR(Design!C257="",ISBLANK(Design!C257),Design!C257=0),OR(Design!F257="",ISBLANK(Design!F257),Design!F257=0),OR(Design!L257="",ISBLANK(Design!L257)),OR(ISBLANK(Design!A257),Design!A257=0)))</f>
        <v>0</v>
      </c>
      <c r="I257" s="390" t="str">
        <f t="array" ref="I257">IF(H257:H680,ROW(H257:H680),"")</f>
        <v/>
      </c>
      <c r="J257" s="390" t="e">
        <f t="shared" si="8"/>
        <v>#NUM!</v>
      </c>
      <c r="K257" t="b" cm="1">
        <f t="array" ref="K257">IFERROR(INDEX(Design!A$1:A$680,_Formatting!$J257)&gt;0,FALSE)</f>
        <v>0</v>
      </c>
    </row>
    <row r="258" spans="8:11" ht="14.4" x14ac:dyDescent="0.3">
      <c r="H258" s="13" t="b">
        <f>NOT(AND(OR(Design!C258="",ISBLANK(Design!C258),Design!C258=0),OR(Design!F258="",ISBLANK(Design!F258),Design!F258=0),OR(Design!L258="",ISBLANK(Design!L258)),OR(ISBLANK(Design!A258),Design!A258=0)))</f>
        <v>0</v>
      </c>
      <c r="I258" s="390" t="str">
        <f t="array" ref="I258">IF(H258:H680,ROW(H258:H680),"")</f>
        <v/>
      </c>
      <c r="J258" s="390" t="e">
        <f t="shared" si="8"/>
        <v>#NUM!</v>
      </c>
      <c r="K258" t="b" cm="1">
        <f t="array" ref="K258">IFERROR(INDEX(Design!A$1:A$680,_Formatting!$J258)&gt;0,FALSE)</f>
        <v>0</v>
      </c>
    </row>
    <row r="259" spans="8:11" ht="14.4" x14ac:dyDescent="0.3">
      <c r="H259" s="13" t="b">
        <f>NOT(AND(OR(Design!C259="",ISBLANK(Design!C259),Design!C259=0),OR(Design!F259="",ISBLANK(Design!F259),Design!F259=0),OR(Design!L259="",ISBLANK(Design!L259)),OR(ISBLANK(Design!A259),Design!A259=0)))</f>
        <v>0</v>
      </c>
      <c r="I259" s="390" t="str">
        <f t="array" ref="I259">IF(H259:H680,ROW(H259:H680),"")</f>
        <v/>
      </c>
      <c r="J259" s="390" t="e">
        <f t="shared" si="8"/>
        <v>#NUM!</v>
      </c>
      <c r="K259" t="b" cm="1">
        <f t="array" ref="K259">IFERROR(INDEX(Design!A$1:A$680,_Formatting!$J259)&gt;0,FALSE)</f>
        <v>0</v>
      </c>
    </row>
    <row r="260" spans="8:11" ht="14.4" x14ac:dyDescent="0.3">
      <c r="H260" s="13" t="b">
        <f>NOT(AND(OR(Design!C260="",ISBLANK(Design!C260),Design!C260=0),OR(Design!F260="",ISBLANK(Design!F260),Design!F260=0),OR(Design!L260="",ISBLANK(Design!L260)),OR(ISBLANK(Design!A260),Design!A260=0)))</f>
        <v>0</v>
      </c>
      <c r="I260" s="390" t="str">
        <f t="array" ref="I260">IF(H260:H680,ROW(H260:H680),"")</f>
        <v/>
      </c>
      <c r="J260" s="390" t="e">
        <f t="shared" si="8"/>
        <v>#NUM!</v>
      </c>
      <c r="K260" t="b" cm="1">
        <f t="array" ref="K260">IFERROR(INDEX(Design!A$1:A$680,_Formatting!$J260)&gt;0,FALSE)</f>
        <v>0</v>
      </c>
    </row>
    <row r="261" spans="8:11" ht="14.4" x14ac:dyDescent="0.3">
      <c r="H261" s="13" t="b">
        <f>NOT(AND(OR(Design!C261="",ISBLANK(Design!C261),Design!C261=0),OR(Design!F261="",ISBLANK(Design!F261),Design!F261=0),OR(Design!L261="",ISBLANK(Design!L261)),OR(ISBLANK(Design!A261),Design!A261=0)))</f>
        <v>0</v>
      </c>
      <c r="I261" s="390" t="str">
        <f t="array" ref="I261">IF(H261:H680,ROW(H261:H680),"")</f>
        <v/>
      </c>
      <c r="J261" s="390" t="e">
        <f t="shared" si="8"/>
        <v>#NUM!</v>
      </c>
      <c r="K261" t="b" cm="1">
        <f t="array" ref="K261">IFERROR(INDEX(Design!A$1:A$680,_Formatting!$J261)&gt;0,FALSE)</f>
        <v>0</v>
      </c>
    </row>
    <row r="262" spans="8:11" ht="14.4" x14ac:dyDescent="0.3">
      <c r="H262" s="13" t="b">
        <f>NOT(AND(OR(Design!C262="",ISBLANK(Design!C262),Design!C262=0),OR(Design!F262="",ISBLANK(Design!F262),Design!F262=0),OR(Design!L262="",ISBLANK(Design!L262)),OR(ISBLANK(Design!A262),Design!A262=0)))</f>
        <v>0</v>
      </c>
      <c r="I262" s="390" t="str">
        <f t="array" ref="I262">IF(H262:H680,ROW(H262:H680),"")</f>
        <v/>
      </c>
      <c r="J262" s="390" t="e">
        <f t="shared" si="8"/>
        <v>#NUM!</v>
      </c>
      <c r="K262" t="b" cm="1">
        <f t="array" ref="K262">IFERROR(INDEX(Design!A$1:A$680,_Formatting!$J262)&gt;0,FALSE)</f>
        <v>0</v>
      </c>
    </row>
    <row r="263" spans="8:11" ht="14.4" x14ac:dyDescent="0.3">
      <c r="H263" s="13" t="b">
        <f>NOT(AND(OR(Design!C263="",ISBLANK(Design!C263),Design!C263=0),OR(Design!F263="",ISBLANK(Design!F263),Design!F263=0),OR(Design!L263="",ISBLANK(Design!L263)),OR(ISBLANK(Design!A263),Design!A263=0)))</f>
        <v>0</v>
      </c>
      <c r="I263" s="390" t="str">
        <f t="array" ref="I263">IF(H263:H680,ROW(H263:H680),"")</f>
        <v/>
      </c>
      <c r="J263" s="390" t="e">
        <f t="shared" si="8"/>
        <v>#NUM!</v>
      </c>
      <c r="K263" t="b" cm="1">
        <f t="array" ref="K263">IFERROR(INDEX(Design!A$1:A$680,_Formatting!$J263)&gt;0,FALSE)</f>
        <v>0</v>
      </c>
    </row>
    <row r="264" spans="8:11" ht="14.4" x14ac:dyDescent="0.3">
      <c r="H264" s="13" t="b">
        <f>NOT(AND(OR(Design!C264="",ISBLANK(Design!C264),Design!C264=0),OR(Design!F264="",ISBLANK(Design!F264),Design!F264=0),OR(Design!L264="",ISBLANK(Design!L264)),OR(ISBLANK(Design!A264),Design!A264=0)))</f>
        <v>0</v>
      </c>
      <c r="I264" s="390" t="str">
        <f t="array" ref="I264">IF(H264:H680,ROW(H264:H680),"")</f>
        <v/>
      </c>
      <c r="J264" s="390" t="e">
        <f t="shared" si="8"/>
        <v>#NUM!</v>
      </c>
      <c r="K264" t="b" cm="1">
        <f t="array" ref="K264">IFERROR(INDEX(Design!A$1:A$680,_Formatting!$J264)&gt;0,FALSE)</f>
        <v>0</v>
      </c>
    </row>
    <row r="265" spans="8:11" ht="14.4" x14ac:dyDescent="0.3">
      <c r="H265" s="13" t="b">
        <f>NOT(AND(OR(Design!C265="",ISBLANK(Design!C265),Design!C265=0),OR(Design!F265="",ISBLANK(Design!F265),Design!F265=0),OR(Design!L265="",ISBLANK(Design!L265)),OR(ISBLANK(Design!A265),Design!A265=0)))</f>
        <v>0</v>
      </c>
      <c r="I265" s="390" t="str">
        <f t="array" ref="I265">IF(H265:H680,ROW(H265:H680),"")</f>
        <v/>
      </c>
      <c r="J265" s="390" t="e">
        <f t="shared" si="8"/>
        <v>#NUM!</v>
      </c>
      <c r="K265" t="b" cm="1">
        <f t="array" ref="K265">IFERROR(INDEX(Design!A$1:A$680,_Formatting!$J265)&gt;0,FALSE)</f>
        <v>0</v>
      </c>
    </row>
    <row r="266" spans="8:11" ht="14.4" x14ac:dyDescent="0.3">
      <c r="H266" s="13" t="b">
        <f>NOT(AND(OR(Design!C266="",ISBLANK(Design!C266),Design!C266=0),OR(Design!F266="",ISBLANK(Design!F266),Design!F266=0),OR(Design!L266="",ISBLANK(Design!L266)),OR(ISBLANK(Design!A266),Design!A266=0)))</f>
        <v>0</v>
      </c>
      <c r="I266" s="390" t="str">
        <f t="array" ref="I266">IF(H266:H680,ROW(H266:H680),"")</f>
        <v/>
      </c>
      <c r="J266" s="390" t="e">
        <f t="shared" si="8"/>
        <v>#NUM!</v>
      </c>
      <c r="K266" t="b" cm="1">
        <f t="array" ref="K266">IFERROR(INDEX(Design!A$1:A$680,_Formatting!$J266)&gt;0,FALSE)</f>
        <v>0</v>
      </c>
    </row>
    <row r="267" spans="8:11" ht="14.4" x14ac:dyDescent="0.3">
      <c r="H267" s="13" t="b">
        <f>NOT(AND(OR(Design!C267="",ISBLANK(Design!C267),Design!C267=0),OR(Design!F267="",ISBLANK(Design!F267),Design!F267=0),OR(Design!L267="",ISBLANK(Design!L267)),OR(ISBLANK(Design!A267),Design!A267=0)))</f>
        <v>0</v>
      </c>
      <c r="I267" s="390" t="str">
        <f t="array" ref="I267">IF(H267:H680,ROW(H267:H680),"")</f>
        <v/>
      </c>
      <c r="J267" s="390" t="e">
        <f t="shared" ref="J267:J330" si="9">SMALL(I$10:I$680,ROW(I258))</f>
        <v>#NUM!</v>
      </c>
      <c r="K267" t="b" cm="1">
        <f t="array" ref="K267">IFERROR(INDEX(Design!A$1:A$680,_Formatting!$J267)&gt;0,FALSE)</f>
        <v>0</v>
      </c>
    </row>
    <row r="268" spans="8:11" ht="14.4" x14ac:dyDescent="0.3">
      <c r="H268" s="13" t="b">
        <f>NOT(AND(OR(Design!C268="",ISBLANK(Design!C268),Design!C268=0),OR(Design!F268="",ISBLANK(Design!F268),Design!F268=0),OR(Design!L268="",ISBLANK(Design!L268)),OR(ISBLANK(Design!A268),Design!A268=0)))</f>
        <v>0</v>
      </c>
      <c r="I268" s="390" t="str">
        <f t="array" ref="I268">IF(H268:H680,ROW(H268:H680),"")</f>
        <v/>
      </c>
      <c r="J268" s="390" t="e">
        <f t="shared" si="9"/>
        <v>#NUM!</v>
      </c>
      <c r="K268" t="b" cm="1">
        <f t="array" ref="K268">IFERROR(INDEX(Design!A$1:A$680,_Formatting!$J268)&gt;0,FALSE)</f>
        <v>0</v>
      </c>
    </row>
    <row r="269" spans="8:11" ht="14.4" x14ac:dyDescent="0.3">
      <c r="H269" s="13" t="b">
        <f>NOT(AND(OR(Design!C269="",ISBLANK(Design!C269),Design!C269=0),OR(Design!F269="",ISBLANK(Design!F269),Design!F269=0),OR(Design!L269="",ISBLANK(Design!L269)),OR(ISBLANK(Design!A269),Design!A269=0)))</f>
        <v>0</v>
      </c>
      <c r="I269" s="390" t="str">
        <f t="array" ref="I269">IF(H269:H680,ROW(H269:H680),"")</f>
        <v/>
      </c>
      <c r="J269" s="390" t="e">
        <f t="shared" si="9"/>
        <v>#NUM!</v>
      </c>
      <c r="K269" t="b" cm="1">
        <f t="array" ref="K269">IFERROR(INDEX(Design!A$1:A$680,_Formatting!$J269)&gt;0,FALSE)</f>
        <v>0</v>
      </c>
    </row>
    <row r="270" spans="8:11" ht="14.4" x14ac:dyDescent="0.3">
      <c r="H270" s="13" t="b">
        <f>NOT(AND(OR(Design!C270="",ISBLANK(Design!C270),Design!C270=0),OR(Design!F270="",ISBLANK(Design!F270),Design!F270=0),OR(Design!L270="",ISBLANK(Design!L270)),OR(ISBLANK(Design!A270),Design!A270=0)))</f>
        <v>0</v>
      </c>
      <c r="I270" s="390" t="str">
        <f t="array" ref="I270">IF(H270:H680,ROW(H270:H680),"")</f>
        <v/>
      </c>
      <c r="J270" s="390" t="e">
        <f t="shared" si="9"/>
        <v>#NUM!</v>
      </c>
      <c r="K270" t="b" cm="1">
        <f t="array" ref="K270">IFERROR(INDEX(Design!A$1:A$680,_Formatting!$J270)&gt;0,FALSE)</f>
        <v>0</v>
      </c>
    </row>
    <row r="271" spans="8:11" ht="14.4" x14ac:dyDescent="0.3">
      <c r="H271" s="13" t="b">
        <f>NOT(AND(OR(Design!C271="",ISBLANK(Design!C271),Design!C271=0),OR(Design!F271="",ISBLANK(Design!F271),Design!F271=0),OR(Design!L271="",ISBLANK(Design!L271)),OR(ISBLANK(Design!A271),Design!A271=0)))</f>
        <v>0</v>
      </c>
      <c r="I271" s="390" t="str">
        <f t="array" ref="I271">IF(H271:H680,ROW(H271:H680),"")</f>
        <v/>
      </c>
      <c r="J271" s="390" t="e">
        <f t="shared" si="9"/>
        <v>#NUM!</v>
      </c>
      <c r="K271" t="b" cm="1">
        <f t="array" ref="K271">IFERROR(INDEX(Design!A$1:A$680,_Formatting!$J271)&gt;0,FALSE)</f>
        <v>0</v>
      </c>
    </row>
    <row r="272" spans="8:11" ht="14.4" x14ac:dyDescent="0.3">
      <c r="H272" s="13" t="b">
        <f>NOT(AND(OR(Design!C272="",ISBLANK(Design!C272),Design!C272=0),OR(Design!F272="",ISBLANK(Design!F272),Design!F272=0),OR(Design!L272="",ISBLANK(Design!L272)),OR(ISBLANK(Design!A272),Design!A272=0)))</f>
        <v>0</v>
      </c>
      <c r="I272" s="390" t="str">
        <f t="array" ref="I272">IF(H272:H680,ROW(H272:H680),"")</f>
        <v/>
      </c>
      <c r="J272" s="390" t="e">
        <f t="shared" si="9"/>
        <v>#NUM!</v>
      </c>
      <c r="K272" t="b" cm="1">
        <f t="array" ref="K272">IFERROR(INDEX(Design!A$1:A$680,_Formatting!$J272)&gt;0,FALSE)</f>
        <v>0</v>
      </c>
    </row>
    <row r="273" spans="8:11" ht="14.4" x14ac:dyDescent="0.3">
      <c r="H273" s="13" t="b">
        <f>NOT(AND(OR(Design!C273="",ISBLANK(Design!C273),Design!C273=0),OR(Design!F273="",ISBLANK(Design!F273),Design!F273=0),OR(Design!L273="",ISBLANK(Design!L273)),OR(ISBLANK(Design!A273),Design!A273=0)))</f>
        <v>0</v>
      </c>
      <c r="I273" s="390" t="str">
        <f t="array" ref="I273">IF(H273:H680,ROW(H273:H680),"")</f>
        <v/>
      </c>
      <c r="J273" s="390" t="e">
        <f t="shared" si="9"/>
        <v>#NUM!</v>
      </c>
      <c r="K273" t="b" cm="1">
        <f t="array" ref="K273">IFERROR(INDEX(Design!A$1:A$680,_Formatting!$J273)&gt;0,FALSE)</f>
        <v>0</v>
      </c>
    </row>
    <row r="274" spans="8:11" ht="14.4" x14ac:dyDescent="0.3">
      <c r="H274" s="13" t="b">
        <f>NOT(AND(OR(Design!C274="",ISBLANK(Design!C274),Design!C274=0),OR(Design!F274="",ISBLANK(Design!F274),Design!F274=0),OR(Design!L274="",ISBLANK(Design!L274)),OR(ISBLANK(Design!A274),Design!A274=0)))</f>
        <v>0</v>
      </c>
      <c r="I274" s="390" t="str">
        <f t="array" ref="I274">IF(H274:H680,ROW(H274:H680),"")</f>
        <v/>
      </c>
      <c r="J274" s="390" t="e">
        <f t="shared" si="9"/>
        <v>#NUM!</v>
      </c>
      <c r="K274" t="b" cm="1">
        <f t="array" ref="K274">IFERROR(INDEX(Design!A$1:A$680,_Formatting!$J274)&gt;0,FALSE)</f>
        <v>0</v>
      </c>
    </row>
    <row r="275" spans="8:11" ht="14.4" x14ac:dyDescent="0.3">
      <c r="H275" s="13" t="b">
        <f>NOT(AND(OR(Design!C275="",ISBLANK(Design!C275),Design!C275=0),OR(Design!F275="",ISBLANK(Design!F275),Design!F275=0),OR(Design!L275="",ISBLANK(Design!L275)),OR(ISBLANK(Design!A275),Design!A275=0)))</f>
        <v>0</v>
      </c>
      <c r="I275" s="390" t="str">
        <f t="array" ref="I275">IF(H275:H680,ROW(H275:H680),"")</f>
        <v/>
      </c>
      <c r="J275" s="390" t="e">
        <f t="shared" si="9"/>
        <v>#NUM!</v>
      </c>
      <c r="K275" t="b" cm="1">
        <f t="array" ref="K275">IFERROR(INDEX(Design!A$1:A$680,_Formatting!$J275)&gt;0,FALSE)</f>
        <v>0</v>
      </c>
    </row>
    <row r="276" spans="8:11" ht="14.4" x14ac:dyDescent="0.3">
      <c r="H276" s="13" t="b">
        <f>NOT(AND(OR(Design!C276="",ISBLANK(Design!C276),Design!C276=0),OR(Design!F276="",ISBLANK(Design!F276),Design!F276=0),OR(Design!L276="",ISBLANK(Design!L276)),OR(ISBLANK(Design!A276),Design!A276=0)))</f>
        <v>0</v>
      </c>
      <c r="I276" s="390" t="str">
        <f t="array" ref="I276">IF(H276:H680,ROW(H276:H680),"")</f>
        <v/>
      </c>
      <c r="J276" s="390" t="e">
        <f t="shared" si="9"/>
        <v>#NUM!</v>
      </c>
      <c r="K276" t="b" cm="1">
        <f t="array" ref="K276">IFERROR(INDEX(Design!A$1:A$680,_Formatting!$J276)&gt;0,FALSE)</f>
        <v>0</v>
      </c>
    </row>
    <row r="277" spans="8:11" ht="14.4" x14ac:dyDescent="0.3">
      <c r="H277" s="13" t="b">
        <f>NOT(AND(OR(Design!C277="",ISBLANK(Design!C277),Design!C277=0),OR(Design!F277="",ISBLANK(Design!F277),Design!F277=0),OR(Design!L277="",ISBLANK(Design!L277)),OR(ISBLANK(Design!A277),Design!A277=0)))</f>
        <v>0</v>
      </c>
      <c r="I277" s="390" t="str">
        <f t="array" ref="I277">IF(H277:H680,ROW(H277:H680),"")</f>
        <v/>
      </c>
      <c r="J277" s="390" t="e">
        <f t="shared" si="9"/>
        <v>#NUM!</v>
      </c>
      <c r="K277" t="b" cm="1">
        <f t="array" ref="K277">IFERROR(INDEX(Design!A$1:A$680,_Formatting!$J277)&gt;0,FALSE)</f>
        <v>0</v>
      </c>
    </row>
    <row r="278" spans="8:11" ht="14.4" x14ac:dyDescent="0.3">
      <c r="H278" s="13" t="b">
        <f>NOT(AND(OR(Design!C278="",ISBLANK(Design!C278),Design!C278=0),OR(Design!F278="",ISBLANK(Design!F278),Design!F278=0),OR(Design!L278="",ISBLANK(Design!L278)),OR(ISBLANK(Design!A278),Design!A278=0)))</f>
        <v>0</v>
      </c>
      <c r="I278" s="390" t="str">
        <f t="array" ref="I278">IF(H278:H680,ROW(H278:H680),"")</f>
        <v/>
      </c>
      <c r="J278" s="390" t="e">
        <f t="shared" si="9"/>
        <v>#NUM!</v>
      </c>
      <c r="K278" t="b" cm="1">
        <f t="array" ref="K278">IFERROR(INDEX(Design!A$1:A$680,_Formatting!$J278)&gt;0,FALSE)</f>
        <v>0</v>
      </c>
    </row>
    <row r="279" spans="8:11" ht="14.4" x14ac:dyDescent="0.3">
      <c r="H279" s="13" t="b">
        <f>NOT(AND(OR(Design!C279="",ISBLANK(Design!C279),Design!C279=0),OR(Design!F279="",ISBLANK(Design!F279),Design!F279=0),OR(Design!L279="",ISBLANK(Design!L279)),OR(ISBLANK(Design!A279),Design!A279=0)))</f>
        <v>0</v>
      </c>
      <c r="I279" s="390" t="str">
        <f t="array" ref="I279">IF(H279:H680,ROW(H279:H680),"")</f>
        <v/>
      </c>
      <c r="J279" s="390" t="e">
        <f t="shared" si="9"/>
        <v>#NUM!</v>
      </c>
      <c r="K279" t="b" cm="1">
        <f t="array" ref="K279">IFERROR(INDEX(Design!A$1:A$680,_Formatting!$J279)&gt;0,FALSE)</f>
        <v>0</v>
      </c>
    </row>
    <row r="280" spans="8:11" ht="14.4" x14ac:dyDescent="0.3">
      <c r="H280" s="13" t="b">
        <f>NOT(AND(OR(Design!C280="",ISBLANK(Design!C280),Design!C280=0),OR(Design!F280="",ISBLANK(Design!F280),Design!F280=0),OR(Design!L280="",ISBLANK(Design!L280)),OR(ISBLANK(Design!A280),Design!A280=0)))</f>
        <v>0</v>
      </c>
      <c r="I280" s="390" t="str">
        <f t="array" ref="I280">IF(H280:H680,ROW(H280:H680),"")</f>
        <v/>
      </c>
      <c r="J280" s="390" t="e">
        <f t="shared" si="9"/>
        <v>#NUM!</v>
      </c>
      <c r="K280" t="b" cm="1">
        <f t="array" ref="K280">IFERROR(INDEX(Design!A$1:A$680,_Formatting!$J280)&gt;0,FALSE)</f>
        <v>0</v>
      </c>
    </row>
    <row r="281" spans="8:11" ht="14.4" x14ac:dyDescent="0.3">
      <c r="H281" s="13" t="b">
        <f>NOT(AND(OR(Design!C281="",ISBLANK(Design!C281),Design!C281=0),OR(Design!F281="",ISBLANK(Design!F281),Design!F281=0),OR(Design!L281="",ISBLANK(Design!L281)),OR(ISBLANK(Design!A281),Design!A281=0)))</f>
        <v>0</v>
      </c>
      <c r="I281" s="390" t="str">
        <f t="array" ref="I281">IF(H281:H680,ROW(H281:H680),"")</f>
        <v/>
      </c>
      <c r="J281" s="390" t="e">
        <f t="shared" si="9"/>
        <v>#NUM!</v>
      </c>
      <c r="K281" t="b" cm="1">
        <f t="array" ref="K281">IFERROR(INDEX(Design!A$1:A$680,_Formatting!$J281)&gt;0,FALSE)</f>
        <v>0</v>
      </c>
    </row>
    <row r="282" spans="8:11" ht="14.4" x14ac:dyDescent="0.3">
      <c r="H282" s="13" t="b">
        <f>NOT(AND(OR(Design!C282="",ISBLANK(Design!C282),Design!C282=0),OR(Design!F282="",ISBLANK(Design!F282),Design!F282=0),OR(Design!L282="",ISBLANK(Design!L282)),OR(ISBLANK(Design!A282),Design!A282=0)))</f>
        <v>0</v>
      </c>
      <c r="I282" s="390" t="str">
        <f t="array" ref="I282">IF(H282:H680,ROW(H282:H680),"")</f>
        <v/>
      </c>
      <c r="J282" s="390" t="e">
        <f t="shared" si="9"/>
        <v>#NUM!</v>
      </c>
      <c r="K282" t="b" cm="1">
        <f t="array" ref="K282">IFERROR(INDEX(Design!A$1:A$680,_Formatting!$J282)&gt;0,FALSE)</f>
        <v>0</v>
      </c>
    </row>
    <row r="283" spans="8:11" ht="14.4" x14ac:dyDescent="0.3">
      <c r="H283" s="13" t="b">
        <f>NOT(AND(OR(Design!C283="",ISBLANK(Design!C283),Design!C283=0),OR(Design!F283="",ISBLANK(Design!F283),Design!F283=0),OR(Design!L283="",ISBLANK(Design!L283)),OR(ISBLANK(Design!A283),Design!A283=0)))</f>
        <v>0</v>
      </c>
      <c r="I283" s="390" t="str">
        <f t="array" ref="I283">IF(H283:H680,ROW(H283:H680),"")</f>
        <v/>
      </c>
      <c r="J283" s="390" t="e">
        <f t="shared" si="9"/>
        <v>#NUM!</v>
      </c>
      <c r="K283" t="b" cm="1">
        <f t="array" ref="K283">IFERROR(INDEX(Design!A$1:A$680,_Formatting!$J283)&gt;0,FALSE)</f>
        <v>0</v>
      </c>
    </row>
    <row r="284" spans="8:11" ht="14.4" x14ac:dyDescent="0.3">
      <c r="H284" s="13" t="b">
        <f>NOT(AND(OR(Design!C284="",ISBLANK(Design!C284),Design!C284=0),OR(Design!F284="",ISBLANK(Design!F284),Design!F284=0),OR(Design!L284="",ISBLANK(Design!L284)),OR(ISBLANK(Design!A284),Design!A284=0)))</f>
        <v>0</v>
      </c>
      <c r="I284" s="390" t="str">
        <f t="array" ref="I284">IF(H284:H680,ROW(H284:H680),"")</f>
        <v/>
      </c>
      <c r="J284" s="390" t="e">
        <f t="shared" si="9"/>
        <v>#NUM!</v>
      </c>
      <c r="K284" t="b" cm="1">
        <f t="array" ref="K284">IFERROR(INDEX(Design!A$1:A$680,_Formatting!$J284)&gt;0,FALSE)</f>
        <v>0</v>
      </c>
    </row>
    <row r="285" spans="8:11" ht="14.4" x14ac:dyDescent="0.3">
      <c r="H285" s="13" t="b">
        <f>NOT(AND(OR(Design!C285="",ISBLANK(Design!C285),Design!C285=0),OR(Design!F285="",ISBLANK(Design!F285),Design!F285=0),OR(Design!L285="",ISBLANK(Design!L285)),OR(ISBLANK(Design!A285),Design!A285=0)))</f>
        <v>0</v>
      </c>
      <c r="I285" s="390" t="str">
        <f t="array" ref="I285">IF(H285:H680,ROW(H285:H680),"")</f>
        <v/>
      </c>
      <c r="J285" s="390" t="e">
        <f t="shared" si="9"/>
        <v>#NUM!</v>
      </c>
      <c r="K285" t="b" cm="1">
        <f t="array" ref="K285">IFERROR(INDEX(Design!A$1:A$680,_Formatting!$J285)&gt;0,FALSE)</f>
        <v>0</v>
      </c>
    </row>
    <row r="286" spans="8:11" ht="14.4" x14ac:dyDescent="0.3">
      <c r="H286" s="13" t="b">
        <f>NOT(AND(OR(Design!C286="",ISBLANK(Design!C286),Design!C286=0),OR(Design!F286="",ISBLANK(Design!F286),Design!F286=0),OR(Design!L286="",ISBLANK(Design!L286)),OR(ISBLANK(Design!A286),Design!A286=0)))</f>
        <v>0</v>
      </c>
      <c r="I286" s="390" t="str">
        <f t="array" ref="I286">IF(H286:H680,ROW(H286:H680),"")</f>
        <v/>
      </c>
      <c r="J286" s="390" t="e">
        <f t="shared" si="9"/>
        <v>#NUM!</v>
      </c>
      <c r="K286" t="b" cm="1">
        <f t="array" ref="K286">IFERROR(INDEX(Design!A$1:A$680,_Formatting!$J286)&gt;0,FALSE)</f>
        <v>0</v>
      </c>
    </row>
    <row r="287" spans="8:11" ht="14.4" x14ac:dyDescent="0.3">
      <c r="H287" s="13" t="b">
        <f>NOT(AND(OR(Design!C287="",ISBLANK(Design!C287),Design!C287=0),OR(Design!F287="",ISBLANK(Design!F287),Design!F287=0),OR(Design!L287="",ISBLANK(Design!L287)),OR(ISBLANK(Design!A287),Design!A287=0)))</f>
        <v>0</v>
      </c>
      <c r="I287" s="390" t="str">
        <f t="array" ref="I287">IF(H287:H680,ROW(H287:H680),"")</f>
        <v/>
      </c>
      <c r="J287" s="390" t="e">
        <f t="shared" si="9"/>
        <v>#NUM!</v>
      </c>
      <c r="K287" t="b" cm="1">
        <f t="array" ref="K287">IFERROR(INDEX(Design!A$1:A$680,_Formatting!$J287)&gt;0,FALSE)</f>
        <v>0</v>
      </c>
    </row>
    <row r="288" spans="8:11" ht="14.4" x14ac:dyDescent="0.3">
      <c r="H288" s="13" t="b">
        <f>NOT(AND(OR(Design!C288="",ISBLANK(Design!C288),Design!C288=0),OR(Design!F288="",ISBLANK(Design!F288),Design!F288=0),OR(Design!L288="",ISBLANK(Design!L288)),OR(ISBLANK(Design!A288),Design!A288=0)))</f>
        <v>0</v>
      </c>
      <c r="I288" s="390" t="str">
        <f t="array" ref="I288">IF(H288:H680,ROW(H288:H680),"")</f>
        <v/>
      </c>
      <c r="J288" s="390" t="e">
        <f t="shared" si="9"/>
        <v>#NUM!</v>
      </c>
      <c r="K288" t="b" cm="1">
        <f t="array" ref="K288">IFERROR(INDEX(Design!A$1:A$680,_Formatting!$J288)&gt;0,FALSE)</f>
        <v>0</v>
      </c>
    </row>
    <row r="289" spans="8:11" ht="14.4" x14ac:dyDescent="0.3">
      <c r="H289" s="13" t="b">
        <f>NOT(AND(OR(Design!C289="",ISBLANK(Design!C289),Design!C289=0),OR(Design!F289="",ISBLANK(Design!F289),Design!F289=0),OR(Design!L289="",ISBLANK(Design!L289)),OR(ISBLANK(Design!A289),Design!A289=0)))</f>
        <v>0</v>
      </c>
      <c r="I289" s="390" t="str">
        <f t="array" ref="I289">IF(H289:H680,ROW(H289:H680),"")</f>
        <v/>
      </c>
      <c r="J289" s="390" t="e">
        <f t="shared" si="9"/>
        <v>#NUM!</v>
      </c>
      <c r="K289" t="b" cm="1">
        <f t="array" ref="K289">IFERROR(INDEX(Design!A$1:A$680,_Formatting!$J289)&gt;0,FALSE)</f>
        <v>0</v>
      </c>
    </row>
    <row r="290" spans="8:11" ht="14.4" x14ac:dyDescent="0.3">
      <c r="H290" s="13" t="b">
        <f>NOT(AND(OR(Design!C290="",ISBLANK(Design!C290),Design!C290=0),OR(Design!F290="",ISBLANK(Design!F290),Design!F290=0),OR(Design!L290="",ISBLANK(Design!L290)),OR(ISBLANK(Design!A290),Design!A290=0)))</f>
        <v>0</v>
      </c>
      <c r="I290" s="390" t="str">
        <f t="array" ref="I290">IF(H290:H680,ROW(H290:H680),"")</f>
        <v/>
      </c>
      <c r="J290" s="390" t="e">
        <f t="shared" si="9"/>
        <v>#NUM!</v>
      </c>
      <c r="K290" t="b" cm="1">
        <f t="array" ref="K290">IFERROR(INDEX(Design!A$1:A$680,_Formatting!$J290)&gt;0,FALSE)</f>
        <v>0</v>
      </c>
    </row>
    <row r="291" spans="8:11" ht="14.4" x14ac:dyDescent="0.3">
      <c r="H291" s="13" t="b">
        <f>NOT(AND(OR(Design!C291="",ISBLANK(Design!C291),Design!C291=0),OR(Design!F291="",ISBLANK(Design!F291),Design!F291=0),OR(Design!L291="",ISBLANK(Design!L291)),OR(ISBLANK(Design!A291),Design!A291=0)))</f>
        <v>0</v>
      </c>
      <c r="I291" s="390" t="str">
        <f t="array" ref="I291">IF(H291:H680,ROW(H291:H680),"")</f>
        <v/>
      </c>
      <c r="J291" s="390" t="e">
        <f t="shared" si="9"/>
        <v>#NUM!</v>
      </c>
      <c r="K291" t="b" cm="1">
        <f t="array" ref="K291">IFERROR(INDEX(Design!A$1:A$680,_Formatting!$J291)&gt;0,FALSE)</f>
        <v>0</v>
      </c>
    </row>
    <row r="292" spans="8:11" ht="14.4" x14ac:dyDescent="0.3">
      <c r="H292" s="13" t="b">
        <f>NOT(AND(OR(Design!C292="",ISBLANK(Design!C292),Design!C292=0),OR(Design!F292="",ISBLANK(Design!F292),Design!F292=0),OR(Design!L292="",ISBLANK(Design!L292)),OR(ISBLANK(Design!A292),Design!A292=0)))</f>
        <v>0</v>
      </c>
      <c r="I292" s="390" t="str">
        <f t="array" ref="I292">IF(H292:H680,ROW(H292:H680),"")</f>
        <v/>
      </c>
      <c r="J292" s="390" t="e">
        <f t="shared" si="9"/>
        <v>#NUM!</v>
      </c>
      <c r="K292" t="b" cm="1">
        <f t="array" ref="K292">IFERROR(INDEX(Design!A$1:A$680,_Formatting!$J292)&gt;0,FALSE)</f>
        <v>0</v>
      </c>
    </row>
    <row r="293" spans="8:11" ht="14.4" x14ac:dyDescent="0.3">
      <c r="H293" s="13" t="b">
        <f>NOT(AND(OR(Design!C293="",ISBLANK(Design!C293),Design!C293=0),OR(Design!F293="",ISBLANK(Design!F293),Design!F293=0),OR(Design!L293="",ISBLANK(Design!L293)),OR(ISBLANK(Design!A293),Design!A293=0)))</f>
        <v>0</v>
      </c>
      <c r="I293" s="390" t="str">
        <f t="array" ref="I293">IF(H293:H680,ROW(H293:H680),"")</f>
        <v/>
      </c>
      <c r="J293" s="390" t="e">
        <f t="shared" si="9"/>
        <v>#NUM!</v>
      </c>
      <c r="K293" t="b" cm="1">
        <f t="array" ref="K293">IFERROR(INDEX(Design!A$1:A$680,_Formatting!$J293)&gt;0,FALSE)</f>
        <v>0</v>
      </c>
    </row>
    <row r="294" spans="8:11" ht="14.4" x14ac:dyDescent="0.3">
      <c r="H294" s="13" t="b">
        <f>NOT(AND(OR(Design!C294="",ISBLANK(Design!C294),Design!C294=0),OR(Design!F294="",ISBLANK(Design!F294),Design!F294=0),OR(Design!L294="",ISBLANK(Design!L294)),OR(ISBLANK(Design!A294),Design!A294=0)))</f>
        <v>0</v>
      </c>
      <c r="I294" s="390" t="str">
        <f t="array" ref="I294">IF(H294:H680,ROW(H294:H680),"")</f>
        <v/>
      </c>
      <c r="J294" s="390" t="e">
        <f t="shared" si="9"/>
        <v>#NUM!</v>
      </c>
      <c r="K294" t="b" cm="1">
        <f t="array" ref="K294">IFERROR(INDEX(Design!A$1:A$680,_Formatting!$J294)&gt;0,FALSE)</f>
        <v>0</v>
      </c>
    </row>
    <row r="295" spans="8:11" ht="14.4" x14ac:dyDescent="0.3">
      <c r="H295" s="13" t="b">
        <f>NOT(AND(OR(Design!C295="",ISBLANK(Design!C295),Design!C295=0),OR(Design!F295="",ISBLANK(Design!F295),Design!F295=0),OR(Design!L295="",ISBLANK(Design!L295)),OR(ISBLANK(Design!A295),Design!A295=0)))</f>
        <v>0</v>
      </c>
      <c r="I295" s="390" t="str">
        <f t="array" ref="I295">IF(H295:H680,ROW(H295:H680),"")</f>
        <v/>
      </c>
      <c r="J295" s="390" t="e">
        <f t="shared" si="9"/>
        <v>#NUM!</v>
      </c>
      <c r="K295" t="b" cm="1">
        <f t="array" ref="K295">IFERROR(INDEX(Design!A$1:A$680,_Formatting!$J295)&gt;0,FALSE)</f>
        <v>0</v>
      </c>
    </row>
    <row r="296" spans="8:11" ht="14.4" x14ac:dyDescent="0.3">
      <c r="H296" s="13" t="b">
        <f>NOT(AND(OR(Design!C296="",ISBLANK(Design!C296),Design!C296=0),OR(Design!F296="",ISBLANK(Design!F296),Design!F296=0),OR(Design!L296="",ISBLANK(Design!L296)),OR(ISBLANK(Design!A296),Design!A296=0)))</f>
        <v>0</v>
      </c>
      <c r="I296" s="390" t="str">
        <f t="array" ref="I296">IF(H296:H680,ROW(H296:H680),"")</f>
        <v/>
      </c>
      <c r="J296" s="390" t="e">
        <f t="shared" si="9"/>
        <v>#NUM!</v>
      </c>
      <c r="K296" t="b" cm="1">
        <f t="array" ref="K296">IFERROR(INDEX(Design!A$1:A$680,_Formatting!$J296)&gt;0,FALSE)</f>
        <v>0</v>
      </c>
    </row>
    <row r="297" spans="8:11" ht="14.4" x14ac:dyDescent="0.3">
      <c r="H297" s="13" t="b">
        <f>NOT(AND(OR(Design!C297="",ISBLANK(Design!C297),Design!C297=0),OR(Design!F297="",ISBLANK(Design!F297),Design!F297=0),OR(Design!L297="",ISBLANK(Design!L297)),OR(ISBLANK(Design!A297),Design!A297=0)))</f>
        <v>0</v>
      </c>
      <c r="I297" s="390" t="str">
        <f t="array" ref="I297">IF(H297:H680,ROW(H297:H680),"")</f>
        <v/>
      </c>
      <c r="J297" s="390" t="e">
        <f t="shared" si="9"/>
        <v>#NUM!</v>
      </c>
      <c r="K297" t="b" cm="1">
        <f t="array" ref="K297">IFERROR(INDEX(Design!A$1:A$680,_Formatting!$J297)&gt;0,FALSE)</f>
        <v>0</v>
      </c>
    </row>
    <row r="298" spans="8:11" ht="14.4" x14ac:dyDescent="0.3">
      <c r="H298" s="13" t="b">
        <f>NOT(AND(OR(Design!C298="",ISBLANK(Design!C298),Design!C298=0),OR(Design!F298="",ISBLANK(Design!F298),Design!F298=0),OR(Design!L298="",ISBLANK(Design!L298)),OR(ISBLANK(Design!A298),Design!A298=0)))</f>
        <v>0</v>
      </c>
      <c r="I298" s="390" t="str">
        <f t="array" ref="I298">IF(H298:H680,ROW(H298:H680),"")</f>
        <v/>
      </c>
      <c r="J298" s="390" t="e">
        <f t="shared" si="9"/>
        <v>#NUM!</v>
      </c>
      <c r="K298" t="b" cm="1">
        <f t="array" ref="K298">IFERROR(INDEX(Design!A$1:A$680,_Formatting!$J298)&gt;0,FALSE)</f>
        <v>0</v>
      </c>
    </row>
    <row r="299" spans="8:11" ht="14.4" x14ac:dyDescent="0.3">
      <c r="H299" s="13" t="b">
        <f>NOT(AND(OR(Design!C299="",ISBLANK(Design!C299),Design!C299=0),OR(Design!F299="",ISBLANK(Design!F299),Design!F299=0),OR(Design!L299="",ISBLANK(Design!L299)),OR(ISBLANK(Design!A299),Design!A299=0)))</f>
        <v>0</v>
      </c>
      <c r="I299" s="390" t="str">
        <f t="array" ref="I299">IF(H299:H680,ROW(H299:H680),"")</f>
        <v/>
      </c>
      <c r="J299" s="390" t="e">
        <f t="shared" si="9"/>
        <v>#NUM!</v>
      </c>
      <c r="K299" t="b" cm="1">
        <f t="array" ref="K299">IFERROR(INDEX(Design!A$1:A$680,_Formatting!$J299)&gt;0,FALSE)</f>
        <v>0</v>
      </c>
    </row>
    <row r="300" spans="8:11" ht="14.4" x14ac:dyDescent="0.3">
      <c r="H300" s="13" t="b">
        <f>NOT(AND(OR(Design!C300="",ISBLANK(Design!C300),Design!C300=0),OR(Design!F300="",ISBLANK(Design!F300),Design!F300=0),OR(Design!L300="",ISBLANK(Design!L300)),OR(ISBLANK(Design!A300),Design!A300=0)))</f>
        <v>0</v>
      </c>
      <c r="I300" s="390" t="str">
        <f t="array" ref="I300">IF(H300:H680,ROW(H300:H680),"")</f>
        <v/>
      </c>
      <c r="J300" s="390" t="e">
        <f t="shared" si="9"/>
        <v>#NUM!</v>
      </c>
      <c r="K300" t="b" cm="1">
        <f t="array" ref="K300">IFERROR(INDEX(Design!A$1:A$680,_Formatting!$J300)&gt;0,FALSE)</f>
        <v>0</v>
      </c>
    </row>
    <row r="301" spans="8:11" ht="14.4" x14ac:dyDescent="0.3">
      <c r="H301" s="13" t="b">
        <f>NOT(AND(OR(Design!C301="",ISBLANK(Design!C301),Design!C301=0),OR(Design!F301="",ISBLANK(Design!F301),Design!F301=0),OR(Design!L301="",ISBLANK(Design!L301)),OR(ISBLANK(Design!A301),Design!A301=0)))</f>
        <v>0</v>
      </c>
      <c r="I301" s="390" t="str">
        <f t="array" ref="I301">IF(H301:H680,ROW(H301:H680),"")</f>
        <v/>
      </c>
      <c r="J301" s="390" t="e">
        <f t="shared" si="9"/>
        <v>#NUM!</v>
      </c>
      <c r="K301" t="b" cm="1">
        <f t="array" ref="K301">IFERROR(INDEX(Design!A$1:A$680,_Formatting!$J301)&gt;0,FALSE)</f>
        <v>0</v>
      </c>
    </row>
    <row r="302" spans="8:11" ht="14.4" x14ac:dyDescent="0.3">
      <c r="H302" s="13" t="b">
        <f>NOT(AND(OR(Design!C302="",ISBLANK(Design!C302),Design!C302=0),OR(Design!F302="",ISBLANK(Design!F302),Design!F302=0),OR(Design!L302="",ISBLANK(Design!L302)),OR(ISBLANK(Design!A302),Design!A302=0)))</f>
        <v>0</v>
      </c>
      <c r="I302" s="390" t="str">
        <f t="array" ref="I302">IF(H302:H680,ROW(H302:H680),"")</f>
        <v/>
      </c>
      <c r="J302" s="390" t="e">
        <f t="shared" si="9"/>
        <v>#NUM!</v>
      </c>
      <c r="K302" t="b" cm="1">
        <f t="array" ref="K302">IFERROR(INDEX(Design!A$1:A$680,_Formatting!$J302)&gt;0,FALSE)</f>
        <v>0</v>
      </c>
    </row>
    <row r="303" spans="8:11" ht="14.4" x14ac:dyDescent="0.3">
      <c r="H303" s="13" t="b">
        <f>NOT(AND(OR(Design!C303="",ISBLANK(Design!C303),Design!C303=0),OR(Design!F303="",ISBLANK(Design!F303),Design!F303=0),OR(Design!L303="",ISBLANK(Design!L303)),OR(ISBLANK(Design!A303),Design!A303=0)))</f>
        <v>0</v>
      </c>
      <c r="I303" s="390" t="str">
        <f t="array" ref="I303">IF(H303:H680,ROW(H303:H680),"")</f>
        <v/>
      </c>
      <c r="J303" s="390" t="e">
        <f t="shared" si="9"/>
        <v>#NUM!</v>
      </c>
      <c r="K303" t="b" cm="1">
        <f t="array" ref="K303">IFERROR(INDEX(Design!A$1:A$680,_Formatting!$J303)&gt;0,FALSE)</f>
        <v>0</v>
      </c>
    </row>
    <row r="304" spans="8:11" ht="14.4" x14ac:dyDescent="0.3">
      <c r="H304" s="13" t="b">
        <f>NOT(AND(OR(Design!C304="",ISBLANK(Design!C304),Design!C304=0),OR(Design!F304="",ISBLANK(Design!F304),Design!F304=0),OR(Design!L304="",ISBLANK(Design!L304)),OR(ISBLANK(Design!A304),Design!A304=0)))</f>
        <v>0</v>
      </c>
      <c r="I304" s="390" t="str">
        <f t="array" ref="I304">IF(H304:H680,ROW(H304:H680),"")</f>
        <v/>
      </c>
      <c r="J304" s="390" t="e">
        <f t="shared" si="9"/>
        <v>#NUM!</v>
      </c>
      <c r="K304" t="b" cm="1">
        <f t="array" ref="K304">IFERROR(INDEX(Design!A$1:A$680,_Formatting!$J304)&gt;0,FALSE)</f>
        <v>0</v>
      </c>
    </row>
    <row r="305" spans="8:11" ht="14.4" x14ac:dyDescent="0.3">
      <c r="H305" s="13" t="b">
        <f>NOT(AND(OR(Design!C305="",ISBLANK(Design!C305),Design!C305=0),OR(Design!F305="",ISBLANK(Design!F305),Design!F305=0),OR(Design!L305="",ISBLANK(Design!L305)),OR(ISBLANK(Design!A305),Design!A305=0)))</f>
        <v>0</v>
      </c>
      <c r="I305" s="390" t="str">
        <f t="array" ref="I305">IF(H305:H680,ROW(H305:H680),"")</f>
        <v/>
      </c>
      <c r="J305" s="390" t="e">
        <f t="shared" si="9"/>
        <v>#NUM!</v>
      </c>
      <c r="K305" t="b" cm="1">
        <f t="array" ref="K305">IFERROR(INDEX(Design!A$1:A$680,_Formatting!$J305)&gt;0,FALSE)</f>
        <v>0</v>
      </c>
    </row>
    <row r="306" spans="8:11" ht="14.4" x14ac:dyDescent="0.3">
      <c r="H306" s="13" t="b">
        <f>NOT(AND(OR(Design!C306="",ISBLANK(Design!C306),Design!C306=0),OR(Design!F306="",ISBLANK(Design!F306),Design!F306=0),OR(Design!L306="",ISBLANK(Design!L306)),OR(ISBLANK(Design!A306),Design!A306=0)))</f>
        <v>0</v>
      </c>
      <c r="I306" s="390" t="str">
        <f t="array" ref="I306">IF(H306:H680,ROW(H306:H680),"")</f>
        <v/>
      </c>
      <c r="J306" s="390" t="e">
        <f t="shared" si="9"/>
        <v>#NUM!</v>
      </c>
      <c r="K306" t="b" cm="1">
        <f t="array" ref="K306">IFERROR(INDEX(Design!A$1:A$680,_Formatting!$J306)&gt;0,FALSE)</f>
        <v>0</v>
      </c>
    </row>
    <row r="307" spans="8:11" ht="14.4" x14ac:dyDescent="0.3">
      <c r="H307" s="13" t="b">
        <f>NOT(AND(OR(Design!C307="",ISBLANK(Design!C307),Design!C307=0),OR(Design!F307="",ISBLANK(Design!F307),Design!F307=0),OR(Design!L307="",ISBLANK(Design!L307)),OR(ISBLANK(Design!A307),Design!A307=0)))</f>
        <v>0</v>
      </c>
      <c r="I307" s="390" t="str">
        <f t="array" ref="I307">IF(H307:H680,ROW(H307:H680),"")</f>
        <v/>
      </c>
      <c r="J307" s="390" t="e">
        <f t="shared" si="9"/>
        <v>#NUM!</v>
      </c>
      <c r="K307" t="b" cm="1">
        <f t="array" ref="K307">IFERROR(INDEX(Design!A$1:A$680,_Formatting!$J307)&gt;0,FALSE)</f>
        <v>0</v>
      </c>
    </row>
    <row r="308" spans="8:11" ht="14.4" x14ac:dyDescent="0.3">
      <c r="H308" s="13" t="b">
        <f>NOT(AND(OR(Design!C308="",ISBLANK(Design!C308),Design!C308=0),OR(Design!F308="",ISBLANK(Design!F308),Design!F308=0),OR(Design!L308="",ISBLANK(Design!L308)),OR(ISBLANK(Design!A308),Design!A308=0)))</f>
        <v>0</v>
      </c>
      <c r="I308" s="390" t="str">
        <f t="array" ref="I308">IF(H308:H680,ROW(H308:H680),"")</f>
        <v/>
      </c>
      <c r="J308" s="390" t="e">
        <f t="shared" si="9"/>
        <v>#NUM!</v>
      </c>
      <c r="K308" t="b" cm="1">
        <f t="array" ref="K308">IFERROR(INDEX(Design!A$1:A$680,_Formatting!$J308)&gt;0,FALSE)</f>
        <v>0</v>
      </c>
    </row>
    <row r="309" spans="8:11" ht="14.4" x14ac:dyDescent="0.3">
      <c r="H309" s="13" t="b">
        <f>NOT(AND(OR(Design!C309="",ISBLANK(Design!C309),Design!C309=0),OR(Design!F309="",ISBLANK(Design!F309),Design!F309=0),OR(Design!L309="",ISBLANK(Design!L309)),OR(ISBLANK(Design!A309),Design!A309=0)))</f>
        <v>0</v>
      </c>
      <c r="I309" s="390" t="str">
        <f t="array" ref="I309">IF(H309:H680,ROW(H309:H680),"")</f>
        <v/>
      </c>
      <c r="J309" s="390" t="e">
        <f t="shared" si="9"/>
        <v>#NUM!</v>
      </c>
      <c r="K309" t="b" cm="1">
        <f t="array" ref="K309">IFERROR(INDEX(Design!A$1:A$680,_Formatting!$J309)&gt;0,FALSE)</f>
        <v>0</v>
      </c>
    </row>
    <row r="310" spans="8:11" ht="14.4" x14ac:dyDescent="0.3">
      <c r="H310" s="13" t="b">
        <f>NOT(AND(OR(Design!C310="",ISBLANK(Design!C310),Design!C310=0),OR(Design!F310="",ISBLANK(Design!F310),Design!F310=0),OR(Design!L310="",ISBLANK(Design!L310)),OR(ISBLANK(Design!A310),Design!A310=0)))</f>
        <v>0</v>
      </c>
      <c r="I310" s="390" t="str">
        <f t="array" ref="I310">IF(H310:H680,ROW(H310:H680),"")</f>
        <v/>
      </c>
      <c r="J310" s="390" t="e">
        <f t="shared" si="9"/>
        <v>#NUM!</v>
      </c>
      <c r="K310" t="b" cm="1">
        <f t="array" ref="K310">IFERROR(INDEX(Design!A$1:A$680,_Formatting!$J310)&gt;0,FALSE)</f>
        <v>0</v>
      </c>
    </row>
    <row r="311" spans="8:11" ht="14.4" x14ac:dyDescent="0.3">
      <c r="H311" s="13" t="b">
        <f>NOT(AND(OR(Design!C311="",ISBLANK(Design!C311),Design!C311=0),OR(Design!F311="",ISBLANK(Design!F311),Design!F311=0),OR(Design!L311="",ISBLANK(Design!L311)),OR(ISBLANK(Design!A311),Design!A311=0)))</f>
        <v>0</v>
      </c>
      <c r="I311" s="390" t="str">
        <f t="array" ref="I311">IF(H311:H680,ROW(H311:H680),"")</f>
        <v/>
      </c>
      <c r="J311" s="390" t="e">
        <f t="shared" si="9"/>
        <v>#NUM!</v>
      </c>
      <c r="K311" t="b" cm="1">
        <f t="array" ref="K311">IFERROR(INDEX(Design!A$1:A$680,_Formatting!$J311)&gt;0,FALSE)</f>
        <v>0</v>
      </c>
    </row>
    <row r="312" spans="8:11" ht="14.4" x14ac:dyDescent="0.3">
      <c r="H312" s="13" t="b">
        <f>NOT(AND(OR(Design!C312="",ISBLANK(Design!C312),Design!C312=0),OR(Design!F312="",ISBLANK(Design!F312),Design!F312=0),OR(Design!L312="",ISBLANK(Design!L312)),OR(ISBLANK(Design!A312),Design!A312=0)))</f>
        <v>0</v>
      </c>
      <c r="I312" s="390" t="str">
        <f t="array" ref="I312">IF(H312:H680,ROW(H312:H680),"")</f>
        <v/>
      </c>
      <c r="J312" s="390" t="e">
        <f t="shared" si="9"/>
        <v>#NUM!</v>
      </c>
      <c r="K312" t="b" cm="1">
        <f t="array" ref="K312">IFERROR(INDEX(Design!A$1:A$680,_Formatting!$J312)&gt;0,FALSE)</f>
        <v>0</v>
      </c>
    </row>
    <row r="313" spans="8:11" ht="14.4" x14ac:dyDescent="0.3">
      <c r="H313" s="13" t="b">
        <f>NOT(AND(OR(Design!C313="",ISBLANK(Design!C313),Design!C313=0),OR(Design!F313="",ISBLANK(Design!F313),Design!F313=0),OR(Design!L313="",ISBLANK(Design!L313)),OR(ISBLANK(Design!A313),Design!A313=0)))</f>
        <v>0</v>
      </c>
      <c r="I313" s="390" t="str">
        <f t="array" ref="I313">IF(H313:H680,ROW(H313:H680),"")</f>
        <v/>
      </c>
      <c r="J313" s="390" t="e">
        <f t="shared" si="9"/>
        <v>#NUM!</v>
      </c>
      <c r="K313" t="b" cm="1">
        <f t="array" ref="K313">IFERROR(INDEX(Design!A$1:A$680,_Formatting!$J313)&gt;0,FALSE)</f>
        <v>0</v>
      </c>
    </row>
    <row r="314" spans="8:11" ht="14.4" x14ac:dyDescent="0.3">
      <c r="H314" s="13" t="b">
        <f>NOT(AND(OR(Design!C314="",ISBLANK(Design!C314),Design!C314=0),OR(Design!F314="",ISBLANK(Design!F314),Design!F314=0),OR(Design!L314="",ISBLANK(Design!L314)),OR(ISBLANK(Design!A314),Design!A314=0)))</f>
        <v>0</v>
      </c>
      <c r="I314" s="390" t="str">
        <f t="array" ref="I314">IF(H314:H680,ROW(H314:H680),"")</f>
        <v/>
      </c>
      <c r="J314" s="390" t="e">
        <f t="shared" si="9"/>
        <v>#NUM!</v>
      </c>
      <c r="K314" t="b" cm="1">
        <f t="array" ref="K314">IFERROR(INDEX(Design!A$1:A$680,_Formatting!$J314)&gt;0,FALSE)</f>
        <v>0</v>
      </c>
    </row>
    <row r="315" spans="8:11" ht="14.4" x14ac:dyDescent="0.3">
      <c r="H315" s="13" t="b">
        <f>NOT(AND(OR(Design!C315="",ISBLANK(Design!C315),Design!C315=0),OR(Design!F315="",ISBLANK(Design!F315),Design!F315=0),OR(Design!L315="",ISBLANK(Design!L315)),OR(ISBLANK(Design!A315),Design!A315=0)))</f>
        <v>0</v>
      </c>
      <c r="I315" s="390" t="str">
        <f t="array" ref="I315">IF(H315:H680,ROW(H315:H680),"")</f>
        <v/>
      </c>
      <c r="J315" s="390" t="e">
        <f t="shared" si="9"/>
        <v>#NUM!</v>
      </c>
      <c r="K315" t="b" cm="1">
        <f t="array" ref="K315">IFERROR(INDEX(Design!A$1:A$680,_Formatting!$J315)&gt;0,FALSE)</f>
        <v>0</v>
      </c>
    </row>
    <row r="316" spans="8:11" ht="14.4" x14ac:dyDescent="0.3">
      <c r="H316" s="13" t="b">
        <f>NOT(AND(OR(Design!C316="",ISBLANK(Design!C316),Design!C316=0),OR(Design!F316="",ISBLANK(Design!F316),Design!F316=0),OR(Design!L316="",ISBLANK(Design!L316)),OR(ISBLANK(Design!A316),Design!A316=0)))</f>
        <v>0</v>
      </c>
      <c r="I316" s="390" t="str">
        <f t="array" ref="I316">IF(H316:H680,ROW(H316:H680),"")</f>
        <v/>
      </c>
      <c r="J316" s="390" t="e">
        <f t="shared" si="9"/>
        <v>#NUM!</v>
      </c>
      <c r="K316" t="b" cm="1">
        <f t="array" ref="K316">IFERROR(INDEX(Design!A$1:A$680,_Formatting!$J316)&gt;0,FALSE)</f>
        <v>0</v>
      </c>
    </row>
    <row r="317" spans="8:11" ht="14.4" x14ac:dyDescent="0.3">
      <c r="H317" s="13" t="b">
        <f>NOT(AND(OR(Design!C317="",ISBLANK(Design!C317),Design!C317=0),OR(Design!F317="",ISBLANK(Design!F317),Design!F317=0),OR(Design!L317="",ISBLANK(Design!L317)),OR(ISBLANK(Design!A317),Design!A317=0)))</f>
        <v>0</v>
      </c>
      <c r="I317" s="390" t="str">
        <f t="array" ref="I317">IF(H317:H680,ROW(H317:H680),"")</f>
        <v/>
      </c>
      <c r="J317" s="390" t="e">
        <f t="shared" si="9"/>
        <v>#NUM!</v>
      </c>
      <c r="K317" t="b" cm="1">
        <f t="array" ref="K317">IFERROR(INDEX(Design!A$1:A$680,_Formatting!$J317)&gt;0,FALSE)</f>
        <v>0</v>
      </c>
    </row>
    <row r="318" spans="8:11" ht="14.4" x14ac:dyDescent="0.3">
      <c r="H318" s="13" t="b">
        <f>NOT(AND(OR(Design!C318="",ISBLANK(Design!C318),Design!C318=0),OR(Design!F318="",ISBLANK(Design!F318),Design!F318=0),OR(Design!L318="",ISBLANK(Design!L318)),OR(ISBLANK(Design!A318),Design!A318=0)))</f>
        <v>0</v>
      </c>
      <c r="I318" s="390" t="str">
        <f t="array" ref="I318">IF(H318:H680,ROW(H318:H680),"")</f>
        <v/>
      </c>
      <c r="J318" s="390" t="e">
        <f t="shared" si="9"/>
        <v>#NUM!</v>
      </c>
      <c r="K318" t="b" cm="1">
        <f t="array" ref="K318">IFERROR(INDEX(Design!A$1:A$680,_Formatting!$J318)&gt;0,FALSE)</f>
        <v>0</v>
      </c>
    </row>
    <row r="319" spans="8:11" ht="14.4" x14ac:dyDescent="0.3">
      <c r="H319" s="13" t="b">
        <f>NOT(AND(OR(Design!C319="",ISBLANK(Design!C319),Design!C319=0),OR(Design!F319="",ISBLANK(Design!F319),Design!F319=0),OR(Design!L319="",ISBLANK(Design!L319)),OR(ISBLANK(Design!A319),Design!A319=0)))</f>
        <v>0</v>
      </c>
      <c r="I319" s="390" t="str">
        <f t="array" ref="I319">IF(H319:H680,ROW(H319:H680),"")</f>
        <v/>
      </c>
      <c r="J319" s="390" t="e">
        <f t="shared" si="9"/>
        <v>#NUM!</v>
      </c>
      <c r="K319" t="b" cm="1">
        <f t="array" ref="K319">IFERROR(INDEX(Design!A$1:A$680,_Formatting!$J319)&gt;0,FALSE)</f>
        <v>0</v>
      </c>
    </row>
    <row r="320" spans="8:11" ht="14.4" x14ac:dyDescent="0.3">
      <c r="H320" s="13" t="b">
        <f>NOT(AND(OR(Design!C320="",ISBLANK(Design!C320),Design!C320=0),OR(Design!F320="",ISBLANK(Design!F320),Design!F320=0),OR(Design!L320="",ISBLANK(Design!L320)),OR(ISBLANK(Design!A320),Design!A320=0)))</f>
        <v>0</v>
      </c>
      <c r="I320" s="390" t="str">
        <f t="array" ref="I320">IF(H320:H680,ROW(H320:H680),"")</f>
        <v/>
      </c>
      <c r="J320" s="390" t="e">
        <f t="shared" si="9"/>
        <v>#NUM!</v>
      </c>
      <c r="K320" t="b" cm="1">
        <f t="array" ref="K320">IFERROR(INDEX(Design!A$1:A$680,_Formatting!$J320)&gt;0,FALSE)</f>
        <v>0</v>
      </c>
    </row>
    <row r="321" spans="8:11" ht="14.4" x14ac:dyDescent="0.3">
      <c r="H321" s="13" t="b">
        <f>NOT(AND(OR(Design!C321="",ISBLANK(Design!C321),Design!C321=0),OR(Design!F321="",ISBLANK(Design!F321),Design!F321=0),OR(Design!L321="",ISBLANK(Design!L321)),OR(ISBLANK(Design!A321),Design!A321=0)))</f>
        <v>0</v>
      </c>
      <c r="I321" s="390" t="str">
        <f t="array" ref="I321">IF(H321:H680,ROW(H321:H680),"")</f>
        <v/>
      </c>
      <c r="J321" s="390" t="e">
        <f t="shared" si="9"/>
        <v>#NUM!</v>
      </c>
      <c r="K321" t="b" cm="1">
        <f t="array" ref="K321">IFERROR(INDEX(Design!A$1:A$680,_Formatting!$J321)&gt;0,FALSE)</f>
        <v>0</v>
      </c>
    </row>
    <row r="322" spans="8:11" ht="14.4" x14ac:dyDescent="0.3">
      <c r="H322" s="13" t="b">
        <f>NOT(AND(OR(Design!C322="",ISBLANK(Design!C322),Design!C322=0),OR(Design!F322="",ISBLANK(Design!F322),Design!F322=0),OR(Design!L322="",ISBLANK(Design!L322)),OR(ISBLANK(Design!A322),Design!A322=0)))</f>
        <v>0</v>
      </c>
      <c r="I322" s="390" t="str">
        <f t="array" ref="I322">IF(H322:H680,ROW(H322:H680),"")</f>
        <v/>
      </c>
      <c r="J322" s="390" t="e">
        <f t="shared" si="9"/>
        <v>#NUM!</v>
      </c>
      <c r="K322" t="b" cm="1">
        <f t="array" ref="K322">IFERROR(INDEX(Design!A$1:A$680,_Formatting!$J322)&gt;0,FALSE)</f>
        <v>0</v>
      </c>
    </row>
    <row r="323" spans="8:11" ht="14.4" x14ac:dyDescent="0.3">
      <c r="H323" s="13" t="b">
        <f>NOT(AND(OR(Design!C323="",ISBLANK(Design!C323),Design!C323=0),OR(Design!F323="",ISBLANK(Design!F323),Design!F323=0),OR(Design!L323="",ISBLANK(Design!L323)),OR(ISBLANK(Design!A323),Design!A323=0)))</f>
        <v>0</v>
      </c>
      <c r="I323" s="390" t="str">
        <f t="array" ref="I323">IF(H323:H680,ROW(H323:H680),"")</f>
        <v/>
      </c>
      <c r="J323" s="390" t="e">
        <f t="shared" si="9"/>
        <v>#NUM!</v>
      </c>
      <c r="K323" t="b" cm="1">
        <f t="array" ref="K323">IFERROR(INDEX(Design!A$1:A$680,_Formatting!$J323)&gt;0,FALSE)</f>
        <v>0</v>
      </c>
    </row>
    <row r="324" spans="8:11" ht="14.4" x14ac:dyDescent="0.3">
      <c r="H324" s="13" t="b">
        <f>NOT(AND(OR(Design!C324="",ISBLANK(Design!C324),Design!C324=0),OR(Design!F324="",ISBLANK(Design!F324),Design!F324=0),OR(Design!L324="",ISBLANK(Design!L324)),OR(ISBLANK(Design!A324),Design!A324=0)))</f>
        <v>0</v>
      </c>
      <c r="I324" s="390" t="str">
        <f t="array" ref="I324">IF(H324:H680,ROW(H324:H680),"")</f>
        <v/>
      </c>
      <c r="J324" s="390" t="e">
        <f t="shared" si="9"/>
        <v>#NUM!</v>
      </c>
      <c r="K324" t="b" cm="1">
        <f t="array" ref="K324">IFERROR(INDEX(Design!A$1:A$680,_Formatting!$J324)&gt;0,FALSE)</f>
        <v>0</v>
      </c>
    </row>
    <row r="325" spans="8:11" ht="14.4" x14ac:dyDescent="0.3">
      <c r="H325" s="13" t="b">
        <f>NOT(AND(OR(Design!C325="",ISBLANK(Design!C325),Design!C325=0),OR(Design!F325="",ISBLANK(Design!F325),Design!F325=0),OR(Design!L325="",ISBLANK(Design!L325)),OR(ISBLANK(Design!A325),Design!A325=0)))</f>
        <v>0</v>
      </c>
      <c r="I325" s="390" t="str">
        <f t="array" ref="I325">IF(H325:H680,ROW(H325:H680),"")</f>
        <v/>
      </c>
      <c r="J325" s="390" t="e">
        <f t="shared" si="9"/>
        <v>#NUM!</v>
      </c>
      <c r="K325" t="b" cm="1">
        <f t="array" ref="K325">IFERROR(INDEX(Design!A$1:A$680,_Formatting!$J325)&gt;0,FALSE)</f>
        <v>0</v>
      </c>
    </row>
    <row r="326" spans="8:11" ht="14.4" x14ac:dyDescent="0.3">
      <c r="H326" s="13" t="b">
        <f>NOT(AND(OR(Design!C326="",ISBLANK(Design!C326),Design!C326=0),OR(Design!F326="",ISBLANK(Design!F326),Design!F326=0),OR(Design!L326="",ISBLANK(Design!L326)),OR(ISBLANK(Design!A326),Design!A326=0)))</f>
        <v>0</v>
      </c>
      <c r="I326" s="390" t="str">
        <f t="array" ref="I326">IF(H326:H680,ROW(H326:H680),"")</f>
        <v/>
      </c>
      <c r="J326" s="390" t="e">
        <f t="shared" si="9"/>
        <v>#NUM!</v>
      </c>
      <c r="K326" t="b" cm="1">
        <f t="array" ref="K326">IFERROR(INDEX(Design!A$1:A$680,_Formatting!$J326)&gt;0,FALSE)</f>
        <v>0</v>
      </c>
    </row>
    <row r="327" spans="8:11" ht="14.4" x14ac:dyDescent="0.3">
      <c r="H327" s="13" t="b">
        <f>NOT(AND(OR(Design!C327="",ISBLANK(Design!C327),Design!C327=0),OR(Design!F327="",ISBLANK(Design!F327),Design!F327=0),OR(Design!L327="",ISBLANK(Design!L327)),OR(ISBLANK(Design!A327),Design!A327=0)))</f>
        <v>0</v>
      </c>
      <c r="I327" s="390" t="str">
        <f t="array" ref="I327">IF(H327:H680,ROW(H327:H680),"")</f>
        <v/>
      </c>
      <c r="J327" s="390" t="e">
        <f t="shared" si="9"/>
        <v>#NUM!</v>
      </c>
      <c r="K327" t="b" cm="1">
        <f t="array" ref="K327">IFERROR(INDEX(Design!A$1:A$680,_Formatting!$J327)&gt;0,FALSE)</f>
        <v>0</v>
      </c>
    </row>
    <row r="328" spans="8:11" ht="14.4" x14ac:dyDescent="0.3">
      <c r="H328" s="13" t="b">
        <f>NOT(AND(OR(Design!C328="",ISBLANK(Design!C328),Design!C328=0),OR(Design!F328="",ISBLANK(Design!F328),Design!F328=0),OR(Design!L328="",ISBLANK(Design!L328)),OR(ISBLANK(Design!A328),Design!A328=0)))</f>
        <v>0</v>
      </c>
      <c r="I328" s="390" t="str">
        <f t="array" ref="I328">IF(H328:H680,ROW(H328:H680),"")</f>
        <v/>
      </c>
      <c r="J328" s="390" t="e">
        <f t="shared" si="9"/>
        <v>#NUM!</v>
      </c>
      <c r="K328" t="b" cm="1">
        <f t="array" ref="K328">IFERROR(INDEX(Design!A$1:A$680,_Formatting!$J328)&gt;0,FALSE)</f>
        <v>0</v>
      </c>
    </row>
    <row r="329" spans="8:11" ht="14.4" x14ac:dyDescent="0.3">
      <c r="H329" s="13" t="b">
        <f>NOT(AND(OR(Design!C329="",ISBLANK(Design!C329),Design!C329=0),OR(Design!F329="",ISBLANK(Design!F329),Design!F329=0),OR(Design!L329="",ISBLANK(Design!L329)),OR(ISBLANK(Design!A329),Design!A329=0)))</f>
        <v>0</v>
      </c>
      <c r="I329" s="390" t="str">
        <f t="array" ref="I329">IF(H329:H680,ROW(H329:H680),"")</f>
        <v/>
      </c>
      <c r="J329" s="390" t="e">
        <f t="shared" si="9"/>
        <v>#NUM!</v>
      </c>
      <c r="K329" t="b" cm="1">
        <f t="array" ref="K329">IFERROR(INDEX(Design!A$1:A$680,_Formatting!$J329)&gt;0,FALSE)</f>
        <v>0</v>
      </c>
    </row>
    <row r="330" spans="8:11" ht="14.4" x14ac:dyDescent="0.3">
      <c r="H330" s="13" t="b">
        <f>NOT(AND(OR(Design!C330="",ISBLANK(Design!C330),Design!C330=0),OR(Design!F330="",ISBLANK(Design!F330),Design!F330=0),OR(Design!L330="",ISBLANK(Design!L330)),OR(ISBLANK(Design!A330),Design!A330=0)))</f>
        <v>0</v>
      </c>
      <c r="I330" s="390" t="str">
        <f t="array" ref="I330">IF(H330:H680,ROW(H330:H680),"")</f>
        <v/>
      </c>
      <c r="J330" s="390" t="e">
        <f t="shared" si="9"/>
        <v>#NUM!</v>
      </c>
      <c r="K330" t="b" cm="1">
        <f t="array" ref="K330">IFERROR(INDEX(Design!A$1:A$680,_Formatting!$J330)&gt;0,FALSE)</f>
        <v>0</v>
      </c>
    </row>
    <row r="331" spans="8:11" ht="14.4" x14ac:dyDescent="0.3">
      <c r="H331" s="13" t="b">
        <f>NOT(AND(OR(Design!C331="",ISBLANK(Design!C331),Design!C331=0),OR(Design!F331="",ISBLANK(Design!F331),Design!F331=0),OR(Design!L331="",ISBLANK(Design!L331)),OR(ISBLANK(Design!A331),Design!A331=0)))</f>
        <v>0</v>
      </c>
      <c r="I331" s="390" t="str">
        <f t="array" ref="I331">IF(H331:H680,ROW(H331:H680),"")</f>
        <v/>
      </c>
      <c r="J331" s="390" t="e">
        <f t="shared" ref="J331:J394" si="10">SMALL(I$10:I$680,ROW(I322))</f>
        <v>#NUM!</v>
      </c>
      <c r="K331" t="b" cm="1">
        <f t="array" ref="K331">IFERROR(INDEX(Design!A$1:A$680,_Formatting!$J331)&gt;0,FALSE)</f>
        <v>0</v>
      </c>
    </row>
    <row r="332" spans="8:11" ht="14.4" x14ac:dyDescent="0.3">
      <c r="H332" s="13" t="b">
        <f>NOT(AND(OR(Design!C332="",ISBLANK(Design!C332),Design!C332=0),OR(Design!F332="",ISBLANK(Design!F332),Design!F332=0),OR(Design!L332="",ISBLANK(Design!L332)),OR(ISBLANK(Design!A332),Design!A332=0)))</f>
        <v>0</v>
      </c>
      <c r="I332" s="390" t="str">
        <f t="array" ref="I332">IF(H332:H680,ROW(H332:H680),"")</f>
        <v/>
      </c>
      <c r="J332" s="390" t="e">
        <f t="shared" si="10"/>
        <v>#NUM!</v>
      </c>
      <c r="K332" t="b" cm="1">
        <f t="array" ref="K332">IFERROR(INDEX(Design!A$1:A$680,_Formatting!$J332)&gt;0,FALSE)</f>
        <v>0</v>
      </c>
    </row>
    <row r="333" spans="8:11" ht="14.4" x14ac:dyDescent="0.3">
      <c r="H333" s="13" t="b">
        <f>NOT(AND(OR(Design!C333="",ISBLANK(Design!C333),Design!C333=0),OR(Design!F333="",ISBLANK(Design!F333),Design!F333=0),OR(Design!L333="",ISBLANK(Design!L333)),OR(ISBLANK(Design!A333),Design!A333=0)))</f>
        <v>0</v>
      </c>
      <c r="I333" s="390" t="str">
        <f t="array" ref="I333">IF(H333:H680,ROW(H333:H680),"")</f>
        <v/>
      </c>
      <c r="J333" s="390" t="e">
        <f t="shared" si="10"/>
        <v>#NUM!</v>
      </c>
      <c r="K333" t="b" cm="1">
        <f t="array" ref="K333">IFERROR(INDEX(Design!A$1:A$680,_Formatting!$J333)&gt;0,FALSE)</f>
        <v>0</v>
      </c>
    </row>
    <row r="334" spans="8:11" ht="14.4" x14ac:dyDescent="0.3">
      <c r="H334" s="13" t="b">
        <f>NOT(AND(OR(Design!C334="",ISBLANK(Design!C334),Design!C334=0),OR(Design!F334="",ISBLANK(Design!F334),Design!F334=0),OR(Design!L334="",ISBLANK(Design!L334)),OR(ISBLANK(Design!A334),Design!A334=0)))</f>
        <v>0</v>
      </c>
      <c r="I334" s="390" t="str">
        <f t="array" ref="I334">IF(H334:H680,ROW(H334:H680),"")</f>
        <v/>
      </c>
      <c r="J334" s="390" t="e">
        <f t="shared" si="10"/>
        <v>#NUM!</v>
      </c>
      <c r="K334" t="b" cm="1">
        <f t="array" ref="K334">IFERROR(INDEX(Design!A$1:A$680,_Formatting!$J334)&gt;0,FALSE)</f>
        <v>0</v>
      </c>
    </row>
    <row r="335" spans="8:11" ht="14.4" x14ac:dyDescent="0.3">
      <c r="H335" s="13" t="b">
        <f>NOT(AND(OR(Design!C335="",ISBLANK(Design!C335),Design!C335=0),OR(Design!F335="",ISBLANK(Design!F335),Design!F335=0),OR(Design!L335="",ISBLANK(Design!L335)),OR(ISBLANK(Design!A335),Design!A335=0)))</f>
        <v>0</v>
      </c>
      <c r="I335" s="390" t="str">
        <f t="array" ref="I335">IF(H335:H680,ROW(H335:H680),"")</f>
        <v/>
      </c>
      <c r="J335" s="390" t="e">
        <f t="shared" si="10"/>
        <v>#NUM!</v>
      </c>
      <c r="K335" t="b" cm="1">
        <f t="array" ref="K335">IFERROR(INDEX(Design!A$1:A$680,_Formatting!$J335)&gt;0,FALSE)</f>
        <v>0</v>
      </c>
    </row>
    <row r="336" spans="8:11" ht="14.4" x14ac:dyDescent="0.3">
      <c r="H336" s="13" t="b">
        <f>NOT(AND(OR(Design!C336="",ISBLANK(Design!C336),Design!C336=0),OR(Design!F336="",ISBLANK(Design!F336),Design!F336=0),OR(Design!L336="",ISBLANK(Design!L336)),OR(ISBLANK(Design!A336),Design!A336=0)))</f>
        <v>0</v>
      </c>
      <c r="I336" s="390" t="str">
        <f t="array" ref="I336">IF(H336:H680,ROW(H336:H680),"")</f>
        <v/>
      </c>
      <c r="J336" s="390" t="e">
        <f t="shared" si="10"/>
        <v>#NUM!</v>
      </c>
      <c r="K336" t="b" cm="1">
        <f t="array" ref="K336">IFERROR(INDEX(Design!A$1:A$680,_Formatting!$J336)&gt;0,FALSE)</f>
        <v>0</v>
      </c>
    </row>
    <row r="337" spans="8:11" ht="14.4" x14ac:dyDescent="0.3">
      <c r="H337" s="13" t="b">
        <f>NOT(AND(OR(Design!C337="",ISBLANK(Design!C337),Design!C337=0),OR(Design!F337="",ISBLANK(Design!F337),Design!F337=0),OR(Design!L337="",ISBLANK(Design!L337)),OR(ISBLANK(Design!A337),Design!A337=0)))</f>
        <v>0</v>
      </c>
      <c r="I337" s="390" t="str">
        <f t="array" ref="I337">IF(H337:H680,ROW(H337:H680),"")</f>
        <v/>
      </c>
      <c r="J337" s="390" t="e">
        <f t="shared" si="10"/>
        <v>#NUM!</v>
      </c>
      <c r="K337" t="b" cm="1">
        <f t="array" ref="K337">IFERROR(INDEX(Design!A$1:A$680,_Formatting!$J337)&gt;0,FALSE)</f>
        <v>0</v>
      </c>
    </row>
    <row r="338" spans="8:11" ht="14.4" x14ac:dyDescent="0.3">
      <c r="H338" s="13" t="b">
        <f>NOT(AND(OR(Design!C338="",ISBLANK(Design!C338),Design!C338=0),OR(Design!F338="",ISBLANK(Design!F338),Design!F338=0),OR(Design!L338="",ISBLANK(Design!L338)),OR(ISBLANK(Design!A338),Design!A338=0)))</f>
        <v>0</v>
      </c>
      <c r="I338" s="390" t="str">
        <f t="array" ref="I338">IF(H338:H680,ROW(H338:H680),"")</f>
        <v/>
      </c>
      <c r="J338" s="390" t="e">
        <f t="shared" si="10"/>
        <v>#NUM!</v>
      </c>
      <c r="K338" t="b" cm="1">
        <f t="array" ref="K338">IFERROR(INDEX(Design!A$1:A$680,_Formatting!$J338)&gt;0,FALSE)</f>
        <v>0</v>
      </c>
    </row>
    <row r="339" spans="8:11" ht="14.4" x14ac:dyDescent="0.3">
      <c r="H339" s="13" t="b">
        <f>NOT(AND(OR(Design!C339="",ISBLANK(Design!C339),Design!C339=0),OR(Design!F339="",ISBLANK(Design!F339),Design!F339=0),OR(Design!L339="",ISBLANK(Design!L339)),OR(ISBLANK(Design!A339),Design!A339=0)))</f>
        <v>0</v>
      </c>
      <c r="I339" s="390" t="str">
        <f t="array" ref="I339">IF(H339:H680,ROW(H339:H680),"")</f>
        <v/>
      </c>
      <c r="J339" s="390" t="e">
        <f t="shared" si="10"/>
        <v>#NUM!</v>
      </c>
      <c r="K339" t="b" cm="1">
        <f t="array" ref="K339">IFERROR(INDEX(Design!A$1:A$680,_Formatting!$J339)&gt;0,FALSE)</f>
        <v>0</v>
      </c>
    </row>
    <row r="340" spans="8:11" ht="14.4" x14ac:dyDescent="0.3">
      <c r="H340" s="13" t="b">
        <f>NOT(AND(OR(Design!C340="",ISBLANK(Design!C340),Design!C340=0),OR(Design!F340="",ISBLANK(Design!F340),Design!F340=0),OR(Design!L340="",ISBLANK(Design!L340)),OR(ISBLANK(Design!A340),Design!A340=0)))</f>
        <v>0</v>
      </c>
      <c r="I340" s="390" t="str">
        <f t="array" ref="I340">IF(H340:H680,ROW(H340:H680),"")</f>
        <v/>
      </c>
      <c r="J340" s="390" t="e">
        <f t="shared" si="10"/>
        <v>#NUM!</v>
      </c>
      <c r="K340" t="b" cm="1">
        <f t="array" ref="K340">IFERROR(INDEX(Design!A$1:A$680,_Formatting!$J340)&gt;0,FALSE)</f>
        <v>0</v>
      </c>
    </row>
    <row r="341" spans="8:11" ht="14.4" x14ac:dyDescent="0.3">
      <c r="H341" s="13" t="b">
        <f>NOT(AND(OR(Design!C341="",ISBLANK(Design!C341),Design!C341=0),OR(Design!F341="",ISBLANK(Design!F341),Design!F341=0),OR(Design!L341="",ISBLANK(Design!L341)),OR(ISBLANK(Design!A341),Design!A341=0)))</f>
        <v>0</v>
      </c>
      <c r="I341" s="390" t="str">
        <f t="array" ref="I341">IF(H341:H680,ROW(H341:H680),"")</f>
        <v/>
      </c>
      <c r="J341" s="390" t="e">
        <f t="shared" si="10"/>
        <v>#NUM!</v>
      </c>
      <c r="K341" t="b" cm="1">
        <f t="array" ref="K341">IFERROR(INDEX(Design!A$1:A$680,_Formatting!$J341)&gt;0,FALSE)</f>
        <v>0</v>
      </c>
    </row>
    <row r="342" spans="8:11" ht="14.4" x14ac:dyDescent="0.3">
      <c r="H342" s="13" t="b">
        <f>NOT(AND(OR(Design!C342="",ISBLANK(Design!C342),Design!C342=0),OR(Design!F342="",ISBLANK(Design!F342),Design!F342=0),OR(Design!L342="",ISBLANK(Design!L342)),OR(ISBLANK(Design!A342),Design!A342=0)))</f>
        <v>0</v>
      </c>
      <c r="I342" s="390" t="str">
        <f t="array" ref="I342">IF(H342:H680,ROW(H342:H680),"")</f>
        <v/>
      </c>
      <c r="J342" s="390" t="e">
        <f t="shared" si="10"/>
        <v>#NUM!</v>
      </c>
      <c r="K342" t="b" cm="1">
        <f t="array" ref="K342">IFERROR(INDEX(Design!A$1:A$680,_Formatting!$J342)&gt;0,FALSE)</f>
        <v>0</v>
      </c>
    </row>
    <row r="343" spans="8:11" ht="14.4" x14ac:dyDescent="0.3">
      <c r="H343" s="13" t="b">
        <f>NOT(AND(OR(Design!C343="",ISBLANK(Design!C343),Design!C343=0),OR(Design!F343="",ISBLANK(Design!F343),Design!F343=0),OR(Design!L343="",ISBLANK(Design!L343)),OR(ISBLANK(Design!A343),Design!A343=0)))</f>
        <v>0</v>
      </c>
      <c r="I343" s="390" t="str">
        <f t="array" ref="I343">IF(H343:H680,ROW(H343:H680),"")</f>
        <v/>
      </c>
      <c r="J343" s="390" t="e">
        <f t="shared" si="10"/>
        <v>#NUM!</v>
      </c>
      <c r="K343" t="b" cm="1">
        <f t="array" ref="K343">IFERROR(INDEX(Design!A$1:A$680,_Formatting!$J343)&gt;0,FALSE)</f>
        <v>0</v>
      </c>
    </row>
    <row r="344" spans="8:11" ht="14.4" x14ac:dyDescent="0.3">
      <c r="H344" s="13" t="b">
        <f>NOT(AND(OR(Design!C344="",ISBLANK(Design!C344),Design!C344=0),OR(Design!F344="",ISBLANK(Design!F344),Design!F344=0),OR(Design!L344="",ISBLANK(Design!L344)),OR(ISBLANK(Design!A344),Design!A344=0)))</f>
        <v>0</v>
      </c>
      <c r="I344" s="390" t="str">
        <f t="array" ref="I344">IF(H344:H680,ROW(H344:H680),"")</f>
        <v/>
      </c>
      <c r="J344" s="390" t="e">
        <f t="shared" si="10"/>
        <v>#NUM!</v>
      </c>
      <c r="K344" t="b" cm="1">
        <f t="array" ref="K344">IFERROR(INDEX(Design!A$1:A$680,_Formatting!$J344)&gt;0,FALSE)</f>
        <v>0</v>
      </c>
    </row>
    <row r="345" spans="8:11" ht="14.4" x14ac:dyDescent="0.3">
      <c r="H345" s="13" t="b">
        <f>NOT(AND(OR(Design!C345="",ISBLANK(Design!C345),Design!C345=0),OR(Design!F345="",ISBLANK(Design!F345),Design!F345=0),OR(Design!L345="",ISBLANK(Design!L345)),OR(ISBLANK(Design!A345),Design!A345=0)))</f>
        <v>0</v>
      </c>
      <c r="I345" s="390" t="str">
        <f t="array" ref="I345">IF(H345:H680,ROW(H345:H680),"")</f>
        <v/>
      </c>
      <c r="J345" s="390" t="e">
        <f t="shared" si="10"/>
        <v>#NUM!</v>
      </c>
      <c r="K345" t="b" cm="1">
        <f t="array" ref="K345">IFERROR(INDEX(Design!A$1:A$680,_Formatting!$J345)&gt;0,FALSE)</f>
        <v>0</v>
      </c>
    </row>
    <row r="346" spans="8:11" ht="14.4" x14ac:dyDescent="0.3">
      <c r="H346" s="13" t="b">
        <f>NOT(AND(OR(Design!C346="",ISBLANK(Design!C346),Design!C346=0),OR(Design!F346="",ISBLANK(Design!F346),Design!F346=0),OR(Design!L346="",ISBLANK(Design!L346)),OR(ISBLANK(Design!A346),Design!A346=0)))</f>
        <v>0</v>
      </c>
      <c r="I346" s="390" t="str">
        <f t="array" ref="I346">IF(H346:H680,ROW(H346:H680),"")</f>
        <v/>
      </c>
      <c r="J346" s="390" t="e">
        <f t="shared" si="10"/>
        <v>#NUM!</v>
      </c>
      <c r="K346" t="b" cm="1">
        <f t="array" ref="K346">IFERROR(INDEX(Design!A$1:A$680,_Formatting!$J346)&gt;0,FALSE)</f>
        <v>0</v>
      </c>
    </row>
    <row r="347" spans="8:11" ht="14.4" x14ac:dyDescent="0.3">
      <c r="H347" s="13" t="b">
        <f>NOT(AND(OR(Design!C347="",ISBLANK(Design!C347),Design!C347=0),OR(Design!F347="",ISBLANK(Design!F347),Design!F347=0),OR(Design!L347="",ISBLANK(Design!L347)),OR(ISBLANK(Design!A347),Design!A347=0)))</f>
        <v>0</v>
      </c>
      <c r="I347" s="390" t="str">
        <f t="array" ref="I347">IF(H347:H680,ROW(H347:H680),"")</f>
        <v/>
      </c>
      <c r="J347" s="390" t="e">
        <f t="shared" si="10"/>
        <v>#NUM!</v>
      </c>
      <c r="K347" t="b" cm="1">
        <f t="array" ref="K347">IFERROR(INDEX(Design!A$1:A$680,_Formatting!$J347)&gt;0,FALSE)</f>
        <v>0</v>
      </c>
    </row>
    <row r="348" spans="8:11" ht="14.4" x14ac:dyDescent="0.3">
      <c r="H348" s="13" t="b">
        <f>NOT(AND(OR(Design!C348="",ISBLANK(Design!C348),Design!C348=0),OR(Design!F348="",ISBLANK(Design!F348),Design!F348=0),OR(Design!L348="",ISBLANK(Design!L348)),OR(ISBLANK(Design!A348),Design!A348=0)))</f>
        <v>0</v>
      </c>
      <c r="I348" s="390" t="str">
        <f t="array" ref="I348">IF(H348:H680,ROW(H348:H680),"")</f>
        <v/>
      </c>
      <c r="J348" s="390" t="e">
        <f t="shared" si="10"/>
        <v>#NUM!</v>
      </c>
      <c r="K348" t="b" cm="1">
        <f t="array" ref="K348">IFERROR(INDEX(Design!A$1:A$680,_Formatting!$J348)&gt;0,FALSE)</f>
        <v>0</v>
      </c>
    </row>
    <row r="349" spans="8:11" ht="14.4" x14ac:dyDescent="0.3">
      <c r="H349" s="13" t="b">
        <f>NOT(AND(OR(Design!C349="",ISBLANK(Design!C349),Design!C349=0),OR(Design!F349="",ISBLANK(Design!F349),Design!F349=0),OR(Design!L349="",ISBLANK(Design!L349)),OR(ISBLANK(Design!A349),Design!A349=0)))</f>
        <v>0</v>
      </c>
      <c r="I349" s="390" t="str">
        <f t="array" ref="I349">IF(H349:H680,ROW(H349:H680),"")</f>
        <v/>
      </c>
      <c r="J349" s="390" t="e">
        <f t="shared" si="10"/>
        <v>#NUM!</v>
      </c>
      <c r="K349" t="b" cm="1">
        <f t="array" ref="K349">IFERROR(INDEX(Design!A$1:A$680,_Formatting!$J349)&gt;0,FALSE)</f>
        <v>0</v>
      </c>
    </row>
    <row r="350" spans="8:11" ht="14.4" x14ac:dyDescent="0.3">
      <c r="H350" s="13" t="b">
        <f>NOT(AND(OR(Design!C350="",ISBLANK(Design!C350),Design!C350=0),OR(Design!F350="",ISBLANK(Design!F350),Design!F350=0),OR(Design!L350="",ISBLANK(Design!L350)),OR(ISBLANK(Design!A350),Design!A350=0)))</f>
        <v>0</v>
      </c>
      <c r="I350" s="390" t="str">
        <f t="array" ref="I350">IF(H350:H680,ROW(H350:H680),"")</f>
        <v/>
      </c>
      <c r="J350" s="390" t="e">
        <f t="shared" si="10"/>
        <v>#NUM!</v>
      </c>
      <c r="K350" t="b" cm="1">
        <f t="array" ref="K350">IFERROR(INDEX(Design!A$1:A$680,_Formatting!$J350)&gt;0,FALSE)</f>
        <v>0</v>
      </c>
    </row>
    <row r="351" spans="8:11" ht="14.4" x14ac:dyDescent="0.3">
      <c r="H351" s="13" t="b">
        <f>NOT(AND(OR(Design!C351="",ISBLANK(Design!C351),Design!C351=0),OR(Design!F351="",ISBLANK(Design!F351),Design!F351=0),OR(Design!L351="",ISBLANK(Design!L351)),OR(ISBLANK(Design!A351),Design!A351=0)))</f>
        <v>0</v>
      </c>
      <c r="I351" s="390" t="str">
        <f t="array" ref="I351">IF(H351:H680,ROW(H351:H680),"")</f>
        <v/>
      </c>
      <c r="J351" s="390" t="e">
        <f t="shared" si="10"/>
        <v>#NUM!</v>
      </c>
      <c r="K351" t="b" cm="1">
        <f t="array" ref="K351">IFERROR(INDEX(Design!A$1:A$680,_Formatting!$J351)&gt;0,FALSE)</f>
        <v>0</v>
      </c>
    </row>
    <row r="352" spans="8:11" ht="14.4" x14ac:dyDescent="0.3">
      <c r="H352" s="13" t="b">
        <f>NOT(AND(OR(Design!C352="",ISBLANK(Design!C352),Design!C352=0),OR(Design!F352="",ISBLANK(Design!F352),Design!F352=0),OR(Design!L352="",ISBLANK(Design!L352)),OR(ISBLANK(Design!A352),Design!A352=0)))</f>
        <v>0</v>
      </c>
      <c r="I352" s="390" t="str">
        <f t="array" ref="I352">IF(H352:H680,ROW(H352:H680),"")</f>
        <v/>
      </c>
      <c r="J352" s="390" t="e">
        <f t="shared" si="10"/>
        <v>#NUM!</v>
      </c>
      <c r="K352" t="b" cm="1">
        <f t="array" ref="K352">IFERROR(INDEX(Design!A$1:A$680,_Formatting!$J352)&gt;0,FALSE)</f>
        <v>0</v>
      </c>
    </row>
    <row r="353" spans="8:11" ht="14.4" x14ac:dyDescent="0.3">
      <c r="H353" s="13" t="b">
        <f>NOT(AND(OR(Design!C353="",ISBLANK(Design!C353),Design!C353=0),OR(Design!F353="",ISBLANK(Design!F353),Design!F353=0),OR(Design!L353="",ISBLANK(Design!L353)),OR(ISBLANK(Design!A353),Design!A353=0)))</f>
        <v>0</v>
      </c>
      <c r="I353" s="390" t="str">
        <f t="array" ref="I353">IF(H353:H680,ROW(H353:H680),"")</f>
        <v/>
      </c>
      <c r="J353" s="390" t="e">
        <f t="shared" si="10"/>
        <v>#NUM!</v>
      </c>
      <c r="K353" t="b" cm="1">
        <f t="array" ref="K353">IFERROR(INDEX(Design!A$1:A$680,_Formatting!$J353)&gt;0,FALSE)</f>
        <v>0</v>
      </c>
    </row>
    <row r="354" spans="8:11" ht="14.4" x14ac:dyDescent="0.3">
      <c r="H354" s="13" t="b">
        <f>NOT(AND(OR(Design!C354="",ISBLANK(Design!C354),Design!C354=0),OR(Design!F354="",ISBLANK(Design!F354),Design!F354=0),OR(Design!L354="",ISBLANK(Design!L354)),OR(ISBLANK(Design!A354),Design!A354=0)))</f>
        <v>0</v>
      </c>
      <c r="I354" s="390" t="str">
        <f t="array" ref="I354">IF(H354:H680,ROW(H354:H680),"")</f>
        <v/>
      </c>
      <c r="J354" s="390" t="e">
        <f t="shared" si="10"/>
        <v>#NUM!</v>
      </c>
      <c r="K354" t="b" cm="1">
        <f t="array" ref="K354">IFERROR(INDEX(Design!A$1:A$680,_Formatting!$J354)&gt;0,FALSE)</f>
        <v>0</v>
      </c>
    </row>
    <row r="355" spans="8:11" ht="14.4" x14ac:dyDescent="0.3">
      <c r="H355" s="13" t="b">
        <f>NOT(AND(OR(Design!C355="",ISBLANK(Design!C355),Design!C355=0),OR(Design!F355="",ISBLANK(Design!F355),Design!F355=0),OR(Design!L355="",ISBLANK(Design!L355)),OR(ISBLANK(Design!A355),Design!A355=0)))</f>
        <v>0</v>
      </c>
      <c r="I355" s="390" t="str">
        <f t="array" ref="I355">IF(H355:H680,ROW(H355:H680),"")</f>
        <v/>
      </c>
      <c r="J355" s="390" t="e">
        <f t="shared" si="10"/>
        <v>#NUM!</v>
      </c>
      <c r="K355" t="b" cm="1">
        <f t="array" ref="K355">IFERROR(INDEX(Design!A$1:A$680,_Formatting!$J355)&gt;0,FALSE)</f>
        <v>0</v>
      </c>
    </row>
    <row r="356" spans="8:11" ht="14.4" x14ac:dyDescent="0.3">
      <c r="H356" s="13" t="b">
        <f>NOT(AND(OR(Design!C356="",ISBLANK(Design!C356),Design!C356=0),OR(Design!F356="",ISBLANK(Design!F356),Design!F356=0),OR(Design!L356="",ISBLANK(Design!L356)),OR(ISBLANK(Design!A356),Design!A356=0)))</f>
        <v>0</v>
      </c>
      <c r="I356" s="390" t="str">
        <f t="array" ref="I356">IF(H356:H680,ROW(H356:H680),"")</f>
        <v/>
      </c>
      <c r="J356" s="390" t="e">
        <f t="shared" si="10"/>
        <v>#NUM!</v>
      </c>
      <c r="K356" t="b" cm="1">
        <f t="array" ref="K356">IFERROR(INDEX(Design!A$1:A$680,_Formatting!$J356)&gt;0,FALSE)</f>
        <v>0</v>
      </c>
    </row>
    <row r="357" spans="8:11" ht="14.4" x14ac:dyDescent="0.3">
      <c r="H357" s="13" t="b">
        <f>NOT(AND(OR(Design!C357="",ISBLANK(Design!C357),Design!C357=0),OR(Design!F357="",ISBLANK(Design!F357),Design!F357=0),OR(Design!L357="",ISBLANK(Design!L357)),OR(ISBLANK(Design!A357),Design!A357=0)))</f>
        <v>0</v>
      </c>
      <c r="I357" s="390" t="str">
        <f t="array" ref="I357">IF(H357:H680,ROW(H357:H680),"")</f>
        <v/>
      </c>
      <c r="J357" s="390" t="e">
        <f t="shared" si="10"/>
        <v>#NUM!</v>
      </c>
      <c r="K357" t="b" cm="1">
        <f t="array" ref="K357">IFERROR(INDEX(Design!A$1:A$680,_Formatting!$J357)&gt;0,FALSE)</f>
        <v>0</v>
      </c>
    </row>
    <row r="358" spans="8:11" ht="14.4" x14ac:dyDescent="0.3">
      <c r="H358" s="13" t="b">
        <f>NOT(AND(OR(Design!C358="",ISBLANK(Design!C358),Design!C358=0),OR(Design!F358="",ISBLANK(Design!F358),Design!F358=0),OR(Design!L358="",ISBLANK(Design!L358)),OR(ISBLANK(Design!A358),Design!A358=0)))</f>
        <v>0</v>
      </c>
      <c r="I358" s="390" t="str">
        <f t="array" ref="I358">IF(H358:H680,ROW(H358:H680),"")</f>
        <v/>
      </c>
      <c r="J358" s="390" t="e">
        <f t="shared" si="10"/>
        <v>#NUM!</v>
      </c>
      <c r="K358" t="b" cm="1">
        <f t="array" ref="K358">IFERROR(INDEX(Design!A$1:A$680,_Formatting!$J358)&gt;0,FALSE)</f>
        <v>0</v>
      </c>
    </row>
    <row r="359" spans="8:11" ht="14.4" x14ac:dyDescent="0.3">
      <c r="H359" s="13" t="b">
        <f>NOT(AND(OR(Design!C359="",ISBLANK(Design!C359),Design!C359=0),OR(Design!F359="",ISBLANK(Design!F359),Design!F359=0),OR(Design!L359="",ISBLANK(Design!L359)),OR(ISBLANK(Design!A359),Design!A359=0)))</f>
        <v>0</v>
      </c>
      <c r="I359" s="390" t="str">
        <f t="array" ref="I359">IF(H359:H680,ROW(H359:H680),"")</f>
        <v/>
      </c>
      <c r="J359" s="390" t="e">
        <f t="shared" si="10"/>
        <v>#NUM!</v>
      </c>
      <c r="K359" t="b" cm="1">
        <f t="array" ref="K359">IFERROR(INDEX(Design!A$1:A$680,_Formatting!$J359)&gt;0,FALSE)</f>
        <v>0</v>
      </c>
    </row>
    <row r="360" spans="8:11" ht="14.4" x14ac:dyDescent="0.3">
      <c r="H360" s="13" t="b">
        <f>NOT(AND(OR(Design!C360="",ISBLANK(Design!C360),Design!C360=0),OR(Design!F360="",ISBLANK(Design!F360),Design!F360=0),OR(Design!L360="",ISBLANK(Design!L360)),OR(ISBLANK(Design!A360),Design!A360=0)))</f>
        <v>0</v>
      </c>
      <c r="I360" s="390" t="str">
        <f t="array" ref="I360">IF(H360:H680,ROW(H360:H680),"")</f>
        <v/>
      </c>
      <c r="J360" s="390" t="e">
        <f t="shared" si="10"/>
        <v>#NUM!</v>
      </c>
      <c r="K360" t="b" cm="1">
        <f t="array" ref="K360">IFERROR(INDEX(Design!A$1:A$680,_Formatting!$J360)&gt;0,FALSE)</f>
        <v>0</v>
      </c>
    </row>
    <row r="361" spans="8:11" ht="14.4" x14ac:dyDescent="0.3">
      <c r="H361" s="13" t="b">
        <f>NOT(AND(OR(Design!C361="",ISBLANK(Design!C361),Design!C361=0),OR(Design!F361="",ISBLANK(Design!F361),Design!F361=0),OR(Design!L361="",ISBLANK(Design!L361)),OR(ISBLANK(Design!A361),Design!A361=0)))</f>
        <v>0</v>
      </c>
      <c r="I361" s="390" t="str">
        <f t="array" ref="I361">IF(H361:H680,ROW(H361:H680),"")</f>
        <v/>
      </c>
      <c r="J361" s="390" t="e">
        <f t="shared" si="10"/>
        <v>#NUM!</v>
      </c>
      <c r="K361" t="b" cm="1">
        <f t="array" ref="K361">IFERROR(INDEX(Design!A$1:A$680,_Formatting!$J361)&gt;0,FALSE)</f>
        <v>0</v>
      </c>
    </row>
    <row r="362" spans="8:11" ht="14.4" x14ac:dyDescent="0.3">
      <c r="H362" s="13" t="b">
        <f>NOT(AND(OR(Design!C362="",ISBLANK(Design!C362),Design!C362=0),OR(Design!F362="",ISBLANK(Design!F362),Design!F362=0),OR(Design!L362="",ISBLANK(Design!L362)),OR(ISBLANK(Design!A362),Design!A362=0)))</f>
        <v>0</v>
      </c>
      <c r="I362" s="390" t="str">
        <f t="array" ref="I362">IF(H362:H680,ROW(H362:H680),"")</f>
        <v/>
      </c>
      <c r="J362" s="390" t="e">
        <f t="shared" si="10"/>
        <v>#NUM!</v>
      </c>
      <c r="K362" t="b" cm="1">
        <f t="array" ref="K362">IFERROR(INDEX(Design!A$1:A$680,_Formatting!$J362)&gt;0,FALSE)</f>
        <v>0</v>
      </c>
    </row>
    <row r="363" spans="8:11" ht="14.4" x14ac:dyDescent="0.3">
      <c r="H363" s="13" t="b">
        <f>NOT(AND(OR(Design!C363="",ISBLANK(Design!C363),Design!C363=0),OR(Design!F363="",ISBLANK(Design!F363),Design!F363=0),OR(Design!L363="",ISBLANK(Design!L363)),OR(ISBLANK(Design!A363),Design!A363=0)))</f>
        <v>0</v>
      </c>
      <c r="I363" s="390" t="str">
        <f t="array" ref="I363">IF(H363:H680,ROW(H363:H680),"")</f>
        <v/>
      </c>
      <c r="J363" s="390" t="e">
        <f t="shared" si="10"/>
        <v>#NUM!</v>
      </c>
      <c r="K363" t="b" cm="1">
        <f t="array" ref="K363">IFERROR(INDEX(Design!A$1:A$680,_Formatting!$J363)&gt;0,FALSE)</f>
        <v>0</v>
      </c>
    </row>
    <row r="364" spans="8:11" ht="14.4" x14ac:dyDescent="0.3">
      <c r="H364" s="13" t="b">
        <f>NOT(AND(OR(Design!C364="",ISBLANK(Design!C364),Design!C364=0),OR(Design!F364="",ISBLANK(Design!F364),Design!F364=0),OR(Design!L364="",ISBLANK(Design!L364)),OR(ISBLANK(Design!A364),Design!A364=0)))</f>
        <v>0</v>
      </c>
      <c r="I364" s="390" t="str">
        <f t="array" ref="I364">IF(H364:H680,ROW(H364:H680),"")</f>
        <v/>
      </c>
      <c r="J364" s="390" t="e">
        <f t="shared" si="10"/>
        <v>#NUM!</v>
      </c>
      <c r="K364" t="b" cm="1">
        <f t="array" ref="K364">IFERROR(INDEX(Design!A$1:A$680,_Formatting!$J364)&gt;0,FALSE)</f>
        <v>0</v>
      </c>
    </row>
    <row r="365" spans="8:11" ht="14.4" x14ac:dyDescent="0.3">
      <c r="H365" s="13" t="b">
        <f>NOT(AND(OR(Design!C365="",ISBLANK(Design!C365),Design!C365=0),OR(Design!F365="",ISBLANK(Design!F365),Design!F365=0),OR(Design!L365="",ISBLANK(Design!L365)),OR(ISBLANK(Design!A365),Design!A365=0)))</f>
        <v>0</v>
      </c>
      <c r="I365" s="390" t="str">
        <f t="array" ref="I365">IF(H365:H680,ROW(H365:H680),"")</f>
        <v/>
      </c>
      <c r="J365" s="390" t="e">
        <f t="shared" si="10"/>
        <v>#NUM!</v>
      </c>
      <c r="K365" t="b" cm="1">
        <f t="array" ref="K365">IFERROR(INDEX(Design!A$1:A$680,_Formatting!$J365)&gt;0,FALSE)</f>
        <v>0</v>
      </c>
    </row>
    <row r="366" spans="8:11" ht="14.4" x14ac:dyDescent="0.3">
      <c r="H366" s="13" t="b">
        <f>NOT(AND(OR(Design!C366="",ISBLANK(Design!C366),Design!C366=0),OR(Design!F366="",ISBLANK(Design!F366),Design!F366=0),OR(Design!L366="",ISBLANK(Design!L366)),OR(ISBLANK(Design!A366),Design!A366=0)))</f>
        <v>0</v>
      </c>
      <c r="I366" s="390" t="str">
        <f t="array" ref="I366">IF(H366:H680,ROW(H366:H680),"")</f>
        <v/>
      </c>
      <c r="J366" s="390" t="e">
        <f t="shared" si="10"/>
        <v>#NUM!</v>
      </c>
      <c r="K366" t="b" cm="1">
        <f t="array" ref="K366">IFERROR(INDEX(Design!A$1:A$680,_Formatting!$J366)&gt;0,FALSE)</f>
        <v>0</v>
      </c>
    </row>
    <row r="367" spans="8:11" ht="14.4" x14ac:dyDescent="0.3">
      <c r="H367" s="13" t="b">
        <f>NOT(AND(OR(Design!C367="",ISBLANK(Design!C367),Design!C367=0),OR(Design!F367="",ISBLANK(Design!F367),Design!F367=0),OR(Design!L367="",ISBLANK(Design!L367)),OR(ISBLANK(Design!A367),Design!A367=0)))</f>
        <v>0</v>
      </c>
      <c r="I367" s="390" t="str">
        <f t="array" ref="I367">IF(H367:H680,ROW(H367:H680),"")</f>
        <v/>
      </c>
      <c r="J367" s="390" t="e">
        <f t="shared" si="10"/>
        <v>#NUM!</v>
      </c>
      <c r="K367" t="b" cm="1">
        <f t="array" ref="K367">IFERROR(INDEX(Design!A$1:A$680,_Formatting!$J367)&gt;0,FALSE)</f>
        <v>0</v>
      </c>
    </row>
    <row r="368" spans="8:11" ht="14.4" x14ac:dyDescent="0.3">
      <c r="H368" s="13" t="b">
        <f>NOT(AND(OR(Design!C368="",ISBLANK(Design!C368),Design!C368=0),OR(Design!F368="",ISBLANK(Design!F368),Design!F368=0),OR(Design!L368="",ISBLANK(Design!L368)),OR(ISBLANK(Design!A368),Design!A368=0)))</f>
        <v>0</v>
      </c>
      <c r="I368" s="390" t="str">
        <f t="array" ref="I368">IF(H368:H680,ROW(H368:H680),"")</f>
        <v/>
      </c>
      <c r="J368" s="390" t="e">
        <f t="shared" si="10"/>
        <v>#NUM!</v>
      </c>
      <c r="K368" t="b" cm="1">
        <f t="array" ref="K368">IFERROR(INDEX(Design!A$1:A$680,_Formatting!$J368)&gt;0,FALSE)</f>
        <v>0</v>
      </c>
    </row>
    <row r="369" spans="8:11" ht="14.4" x14ac:dyDescent="0.3">
      <c r="H369" s="13" t="b">
        <f>NOT(AND(OR(Design!C369="",ISBLANK(Design!C369),Design!C369=0),OR(Design!F369="",ISBLANK(Design!F369),Design!F369=0),OR(Design!L369="",ISBLANK(Design!L369)),OR(ISBLANK(Design!A369),Design!A369=0)))</f>
        <v>0</v>
      </c>
      <c r="I369" s="390" t="str">
        <f t="array" ref="I369">IF(H369:H680,ROW(H369:H680),"")</f>
        <v/>
      </c>
      <c r="J369" s="390" t="e">
        <f t="shared" si="10"/>
        <v>#NUM!</v>
      </c>
      <c r="K369" t="b" cm="1">
        <f t="array" ref="K369">IFERROR(INDEX(Design!A$1:A$680,_Formatting!$J369)&gt;0,FALSE)</f>
        <v>0</v>
      </c>
    </row>
    <row r="370" spans="8:11" ht="14.4" x14ac:dyDescent="0.3">
      <c r="H370" s="13" t="b">
        <f>NOT(AND(OR(Design!C370="",ISBLANK(Design!C370),Design!C370=0),OR(Design!F370="",ISBLANK(Design!F370),Design!F370=0),OR(Design!L370="",ISBLANK(Design!L370)),OR(ISBLANK(Design!A370),Design!A370=0)))</f>
        <v>0</v>
      </c>
      <c r="I370" s="390" t="str">
        <f t="array" ref="I370">IF(H370:H680,ROW(H370:H680),"")</f>
        <v/>
      </c>
      <c r="J370" s="390" t="e">
        <f t="shared" si="10"/>
        <v>#NUM!</v>
      </c>
      <c r="K370" t="b" cm="1">
        <f t="array" ref="K370">IFERROR(INDEX(Design!A$1:A$680,_Formatting!$J370)&gt;0,FALSE)</f>
        <v>0</v>
      </c>
    </row>
    <row r="371" spans="8:11" ht="14.4" x14ac:dyDescent="0.3">
      <c r="H371" s="13" t="b">
        <f>NOT(AND(OR(Design!C371="",ISBLANK(Design!C371),Design!C371=0),OR(Design!F371="",ISBLANK(Design!F371),Design!F371=0),OR(Design!L371="",ISBLANK(Design!L371)),OR(ISBLANK(Design!A371),Design!A371=0)))</f>
        <v>0</v>
      </c>
      <c r="I371" s="390" t="str">
        <f t="array" ref="I371">IF(H371:H680,ROW(H371:H680),"")</f>
        <v/>
      </c>
      <c r="J371" s="390" t="e">
        <f t="shared" si="10"/>
        <v>#NUM!</v>
      </c>
      <c r="K371" t="b" cm="1">
        <f t="array" ref="K371">IFERROR(INDEX(Design!A$1:A$680,_Formatting!$J371)&gt;0,FALSE)</f>
        <v>0</v>
      </c>
    </row>
    <row r="372" spans="8:11" ht="14.4" x14ac:dyDescent="0.3">
      <c r="H372" s="13" t="b">
        <f>NOT(AND(OR(Design!C372="",ISBLANK(Design!C372),Design!C372=0),OR(Design!F372="",ISBLANK(Design!F372),Design!F372=0),OR(Design!L372="",ISBLANK(Design!L372)),OR(ISBLANK(Design!A372),Design!A372=0)))</f>
        <v>0</v>
      </c>
      <c r="I372" s="390" t="str">
        <f t="array" ref="I372">IF(H372:H680,ROW(H372:H680),"")</f>
        <v/>
      </c>
      <c r="J372" s="390" t="e">
        <f t="shared" si="10"/>
        <v>#NUM!</v>
      </c>
      <c r="K372" t="b" cm="1">
        <f t="array" ref="K372">IFERROR(INDEX(Design!A$1:A$680,_Formatting!$J372)&gt;0,FALSE)</f>
        <v>0</v>
      </c>
    </row>
    <row r="373" spans="8:11" ht="14.4" x14ac:dyDescent="0.3">
      <c r="H373" s="13" t="b">
        <f>NOT(AND(OR(Design!C373="",ISBLANK(Design!C373),Design!C373=0),OR(Design!F373="",ISBLANK(Design!F373),Design!F373=0),OR(Design!L373="",ISBLANK(Design!L373)),OR(ISBLANK(Design!A373),Design!A373=0)))</f>
        <v>0</v>
      </c>
      <c r="I373" s="390" t="str">
        <f t="array" ref="I373">IF(H373:H680,ROW(H373:H680),"")</f>
        <v/>
      </c>
      <c r="J373" s="390" t="e">
        <f t="shared" si="10"/>
        <v>#NUM!</v>
      </c>
      <c r="K373" t="b" cm="1">
        <f t="array" ref="K373">IFERROR(INDEX(Design!A$1:A$680,_Formatting!$J373)&gt;0,FALSE)</f>
        <v>0</v>
      </c>
    </row>
    <row r="374" spans="8:11" ht="14.4" x14ac:dyDescent="0.3">
      <c r="H374" s="13" t="b">
        <f>NOT(AND(OR(Design!C374="",ISBLANK(Design!C374),Design!C374=0),OR(Design!F374="",ISBLANK(Design!F374),Design!F374=0),OR(Design!L374="",ISBLANK(Design!L374)),OR(ISBLANK(Design!A374),Design!A374=0)))</f>
        <v>0</v>
      </c>
      <c r="I374" s="390" t="str">
        <f t="array" ref="I374">IF(H374:H680,ROW(H374:H680),"")</f>
        <v/>
      </c>
      <c r="J374" s="390" t="e">
        <f t="shared" si="10"/>
        <v>#NUM!</v>
      </c>
      <c r="K374" t="b" cm="1">
        <f t="array" ref="K374">IFERROR(INDEX(Design!A$1:A$680,_Formatting!$J374)&gt;0,FALSE)</f>
        <v>0</v>
      </c>
    </row>
    <row r="375" spans="8:11" ht="14.4" x14ac:dyDescent="0.3">
      <c r="H375" s="13" t="b">
        <f>NOT(AND(OR(Design!C375="",ISBLANK(Design!C375),Design!C375=0),OR(Design!F375="",ISBLANK(Design!F375),Design!F375=0),OR(Design!L375="",ISBLANK(Design!L375)),OR(ISBLANK(Design!A375),Design!A375=0)))</f>
        <v>0</v>
      </c>
      <c r="I375" s="390" t="str">
        <f t="array" ref="I375">IF(H375:H680,ROW(H375:H680),"")</f>
        <v/>
      </c>
      <c r="J375" s="390" t="e">
        <f t="shared" si="10"/>
        <v>#NUM!</v>
      </c>
      <c r="K375" t="b" cm="1">
        <f t="array" ref="K375">IFERROR(INDEX(Design!A$1:A$680,_Formatting!$J375)&gt;0,FALSE)</f>
        <v>0</v>
      </c>
    </row>
    <row r="376" spans="8:11" ht="14.4" x14ac:dyDescent="0.3">
      <c r="H376" s="13" t="b">
        <f>NOT(AND(OR(Design!C376="",ISBLANK(Design!C376),Design!C376=0),OR(Design!F376="",ISBLANK(Design!F376),Design!F376=0),OR(Design!L376="",ISBLANK(Design!L376)),OR(ISBLANK(Design!A376),Design!A376=0)))</f>
        <v>0</v>
      </c>
      <c r="I376" s="390" t="str">
        <f t="array" ref="I376">IF(H376:H680,ROW(H376:H680),"")</f>
        <v/>
      </c>
      <c r="J376" s="390" t="e">
        <f t="shared" si="10"/>
        <v>#NUM!</v>
      </c>
      <c r="K376" t="b" cm="1">
        <f t="array" ref="K376">IFERROR(INDEX(Design!A$1:A$680,_Formatting!$J376)&gt;0,FALSE)</f>
        <v>0</v>
      </c>
    </row>
    <row r="377" spans="8:11" ht="14.4" x14ac:dyDescent="0.3">
      <c r="H377" s="13" t="b">
        <f>NOT(AND(OR(Design!C377="",ISBLANK(Design!C377),Design!C377=0),OR(Design!F377="",ISBLANK(Design!F377),Design!F377=0),OR(Design!L377="",ISBLANK(Design!L377)),OR(ISBLANK(Design!A377),Design!A377=0)))</f>
        <v>0</v>
      </c>
      <c r="I377" s="390" t="str">
        <f t="array" ref="I377">IF(H377:H680,ROW(H377:H680),"")</f>
        <v/>
      </c>
      <c r="J377" s="390" t="e">
        <f t="shared" si="10"/>
        <v>#NUM!</v>
      </c>
      <c r="K377" t="b" cm="1">
        <f t="array" ref="K377">IFERROR(INDEX(Design!A$1:A$680,_Formatting!$J377)&gt;0,FALSE)</f>
        <v>0</v>
      </c>
    </row>
    <row r="378" spans="8:11" ht="14.4" x14ac:dyDescent="0.3">
      <c r="H378" s="13" t="b">
        <f>NOT(AND(OR(Design!C378="",ISBLANK(Design!C378),Design!C378=0),OR(Design!F378="",ISBLANK(Design!F378),Design!F378=0),OR(Design!L378="",ISBLANK(Design!L378)),OR(ISBLANK(Design!A378),Design!A378=0)))</f>
        <v>0</v>
      </c>
      <c r="I378" s="390" t="str">
        <f t="array" ref="I378">IF(H378:H680,ROW(H378:H680),"")</f>
        <v/>
      </c>
      <c r="J378" s="390" t="e">
        <f t="shared" si="10"/>
        <v>#NUM!</v>
      </c>
      <c r="K378" t="b" cm="1">
        <f t="array" ref="K378">IFERROR(INDEX(Design!A$1:A$680,_Formatting!$J378)&gt;0,FALSE)</f>
        <v>0</v>
      </c>
    </row>
    <row r="379" spans="8:11" ht="14.4" x14ac:dyDescent="0.3">
      <c r="H379" s="13" t="b">
        <f>NOT(AND(OR(Design!C379="",ISBLANK(Design!C379),Design!C379=0),OR(Design!F379="",ISBLANK(Design!F379),Design!F379=0),OR(Design!L379="",ISBLANK(Design!L379)),OR(ISBLANK(Design!A379),Design!A379=0)))</f>
        <v>0</v>
      </c>
      <c r="I379" s="390" t="str">
        <f t="array" ref="I379">IF(H379:H680,ROW(H379:H680),"")</f>
        <v/>
      </c>
      <c r="J379" s="390" t="e">
        <f t="shared" si="10"/>
        <v>#NUM!</v>
      </c>
      <c r="K379" t="b" cm="1">
        <f t="array" ref="K379">IFERROR(INDEX(Design!A$1:A$680,_Formatting!$J379)&gt;0,FALSE)</f>
        <v>0</v>
      </c>
    </row>
    <row r="380" spans="8:11" ht="14.4" x14ac:dyDescent="0.3">
      <c r="H380" s="13" t="b">
        <f>NOT(AND(OR(Design!C380="",ISBLANK(Design!C380),Design!C380=0),OR(Design!F380="",ISBLANK(Design!F380),Design!F380=0),OR(Design!L380="",ISBLANK(Design!L380)),OR(ISBLANK(Design!A380),Design!A380=0)))</f>
        <v>0</v>
      </c>
      <c r="I380" s="390" t="str">
        <f t="array" ref="I380">IF(H380:H680,ROW(H380:H680),"")</f>
        <v/>
      </c>
      <c r="J380" s="390" t="e">
        <f t="shared" si="10"/>
        <v>#NUM!</v>
      </c>
      <c r="K380" t="b" cm="1">
        <f t="array" ref="K380">IFERROR(INDEX(Design!A$1:A$680,_Formatting!$J380)&gt;0,FALSE)</f>
        <v>0</v>
      </c>
    </row>
    <row r="381" spans="8:11" ht="14.4" x14ac:dyDescent="0.3">
      <c r="H381" s="13" t="b">
        <f>NOT(AND(OR(Design!C381="",ISBLANK(Design!C381),Design!C381=0),OR(Design!F381="",ISBLANK(Design!F381),Design!F381=0),OR(Design!L381="",ISBLANK(Design!L381)),OR(ISBLANK(Design!A381),Design!A381=0)))</f>
        <v>0</v>
      </c>
      <c r="I381" s="390" t="str">
        <f t="array" ref="I381">IF(H381:H680,ROW(H381:H680),"")</f>
        <v/>
      </c>
      <c r="J381" s="390" t="e">
        <f t="shared" si="10"/>
        <v>#NUM!</v>
      </c>
      <c r="K381" t="b" cm="1">
        <f t="array" ref="K381">IFERROR(INDEX(Design!A$1:A$680,_Formatting!$J381)&gt;0,FALSE)</f>
        <v>0</v>
      </c>
    </row>
    <row r="382" spans="8:11" ht="14.4" x14ac:dyDescent="0.3">
      <c r="H382" s="13" t="b">
        <f>NOT(AND(OR(Design!C382="",ISBLANK(Design!C382),Design!C382=0),OR(Design!F382="",ISBLANK(Design!F382),Design!F382=0),OR(Design!L382="",ISBLANK(Design!L382)),OR(ISBLANK(Design!A382),Design!A382=0)))</f>
        <v>0</v>
      </c>
      <c r="I382" s="390" t="str">
        <f t="array" ref="I382">IF(H382:H680,ROW(H382:H680),"")</f>
        <v/>
      </c>
      <c r="J382" s="390" t="e">
        <f t="shared" si="10"/>
        <v>#NUM!</v>
      </c>
      <c r="K382" t="b" cm="1">
        <f t="array" ref="K382">IFERROR(INDEX(Design!A$1:A$680,_Formatting!$J382)&gt;0,FALSE)</f>
        <v>0</v>
      </c>
    </row>
    <row r="383" spans="8:11" ht="14.4" x14ac:dyDescent="0.3">
      <c r="H383" s="13" t="b">
        <f>NOT(AND(OR(Design!C383="",ISBLANK(Design!C383),Design!C383=0),OR(Design!F383="",ISBLANK(Design!F383),Design!F383=0),OR(Design!L383="",ISBLANK(Design!L383)),OR(ISBLANK(Design!A383),Design!A383=0)))</f>
        <v>0</v>
      </c>
      <c r="I383" s="390" t="str">
        <f t="array" ref="I383">IF(H383:H680,ROW(H383:H680),"")</f>
        <v/>
      </c>
      <c r="J383" s="390" t="e">
        <f t="shared" si="10"/>
        <v>#NUM!</v>
      </c>
      <c r="K383" t="b" cm="1">
        <f t="array" ref="K383">IFERROR(INDEX(Design!A$1:A$680,_Formatting!$J383)&gt;0,FALSE)</f>
        <v>0</v>
      </c>
    </row>
    <row r="384" spans="8:11" ht="14.4" x14ac:dyDescent="0.3">
      <c r="H384" s="13" t="b">
        <f>NOT(AND(OR(Design!C384="",ISBLANK(Design!C384),Design!C384=0),OR(Design!F384="",ISBLANK(Design!F384),Design!F384=0),OR(Design!L384="",ISBLANK(Design!L384)),OR(ISBLANK(Design!A384),Design!A384=0)))</f>
        <v>0</v>
      </c>
      <c r="I384" s="390" t="str">
        <f t="array" ref="I384">IF(H384:H680,ROW(H384:H680),"")</f>
        <v/>
      </c>
      <c r="J384" s="390" t="e">
        <f t="shared" si="10"/>
        <v>#NUM!</v>
      </c>
      <c r="K384" t="b" cm="1">
        <f t="array" ref="K384">IFERROR(INDEX(Design!A$1:A$680,_Formatting!$J384)&gt;0,FALSE)</f>
        <v>0</v>
      </c>
    </row>
    <row r="385" spans="8:11" ht="14.4" x14ac:dyDescent="0.3">
      <c r="H385" s="13" t="b">
        <f>NOT(AND(OR(Design!C385="",ISBLANK(Design!C385),Design!C385=0),OR(Design!F385="",ISBLANK(Design!F385),Design!F385=0),OR(Design!L385="",ISBLANK(Design!L385)),OR(ISBLANK(Design!A385),Design!A385=0)))</f>
        <v>0</v>
      </c>
      <c r="I385" s="390" t="str">
        <f t="array" ref="I385">IF(H385:H680,ROW(H385:H680),"")</f>
        <v/>
      </c>
      <c r="J385" s="390" t="e">
        <f t="shared" si="10"/>
        <v>#NUM!</v>
      </c>
      <c r="K385" t="b" cm="1">
        <f t="array" ref="K385">IFERROR(INDEX(Design!A$1:A$680,_Formatting!$J385)&gt;0,FALSE)</f>
        <v>0</v>
      </c>
    </row>
    <row r="386" spans="8:11" ht="14.4" x14ac:dyDescent="0.3">
      <c r="H386" s="13" t="b">
        <f>NOT(AND(OR(Design!C386="",ISBLANK(Design!C386),Design!C386=0),OR(Design!F386="",ISBLANK(Design!F386),Design!F386=0),OR(Design!L386="",ISBLANK(Design!L386)),OR(ISBLANK(Design!A386),Design!A386=0)))</f>
        <v>0</v>
      </c>
      <c r="I386" s="390" t="str">
        <f t="array" ref="I386">IF(H386:H680,ROW(H386:H680),"")</f>
        <v/>
      </c>
      <c r="J386" s="390" t="e">
        <f t="shared" si="10"/>
        <v>#NUM!</v>
      </c>
      <c r="K386" t="b" cm="1">
        <f t="array" ref="K386">IFERROR(INDEX(Design!A$1:A$680,_Formatting!$J386)&gt;0,FALSE)</f>
        <v>0</v>
      </c>
    </row>
    <row r="387" spans="8:11" ht="14.4" x14ac:dyDescent="0.3">
      <c r="H387" s="13" t="b">
        <f>NOT(AND(OR(Design!C387="",ISBLANK(Design!C387),Design!C387=0),OR(Design!F387="",ISBLANK(Design!F387),Design!F387=0),OR(Design!L387="",ISBLANK(Design!L387)),OR(ISBLANK(Design!A387),Design!A387=0)))</f>
        <v>0</v>
      </c>
      <c r="I387" s="390" t="str">
        <f t="array" ref="I387">IF(H387:H680,ROW(H387:H680),"")</f>
        <v/>
      </c>
      <c r="J387" s="390" t="e">
        <f t="shared" si="10"/>
        <v>#NUM!</v>
      </c>
      <c r="K387" t="b" cm="1">
        <f t="array" ref="K387">IFERROR(INDEX(Design!A$1:A$680,_Formatting!$J387)&gt;0,FALSE)</f>
        <v>0</v>
      </c>
    </row>
    <row r="388" spans="8:11" ht="14.4" x14ac:dyDescent="0.3">
      <c r="H388" s="13" t="b">
        <f>NOT(AND(OR(Design!C388="",ISBLANK(Design!C388),Design!C388=0),OR(Design!F388="",ISBLANK(Design!F388),Design!F388=0),OR(Design!L388="",ISBLANK(Design!L388)),OR(ISBLANK(Design!A388),Design!A388=0)))</f>
        <v>0</v>
      </c>
      <c r="I388" s="390" t="str">
        <f t="array" ref="I388">IF(H388:H680,ROW(H388:H680),"")</f>
        <v/>
      </c>
      <c r="J388" s="390" t="e">
        <f t="shared" si="10"/>
        <v>#NUM!</v>
      </c>
      <c r="K388" t="b" cm="1">
        <f t="array" ref="K388">IFERROR(INDEX(Design!A$1:A$680,_Formatting!$J388)&gt;0,FALSE)</f>
        <v>0</v>
      </c>
    </row>
    <row r="389" spans="8:11" ht="14.4" x14ac:dyDescent="0.3">
      <c r="H389" s="13" t="b">
        <f>NOT(AND(OR(Design!C389="",ISBLANK(Design!C389),Design!C389=0),OR(Design!F389="",ISBLANK(Design!F389),Design!F389=0),OR(Design!L389="",ISBLANK(Design!L389)),OR(ISBLANK(Design!A389),Design!A389=0)))</f>
        <v>0</v>
      </c>
      <c r="I389" s="390" t="str">
        <f t="array" ref="I389">IF(H389:H680,ROW(H389:H680),"")</f>
        <v/>
      </c>
      <c r="J389" s="390" t="e">
        <f t="shared" si="10"/>
        <v>#NUM!</v>
      </c>
      <c r="K389" t="b" cm="1">
        <f t="array" ref="K389">IFERROR(INDEX(Design!A$1:A$680,_Formatting!$J389)&gt;0,FALSE)</f>
        <v>0</v>
      </c>
    </row>
    <row r="390" spans="8:11" ht="14.4" x14ac:dyDescent="0.3">
      <c r="H390" s="13" t="b">
        <f>NOT(AND(OR(Design!C390="",ISBLANK(Design!C390),Design!C390=0),OR(Design!F390="",ISBLANK(Design!F390),Design!F390=0),OR(Design!L390="",ISBLANK(Design!L390)),OR(ISBLANK(Design!A390),Design!A390=0)))</f>
        <v>0</v>
      </c>
      <c r="I390" s="390" t="str">
        <f t="array" ref="I390">IF(H390:H680,ROW(H390:H680),"")</f>
        <v/>
      </c>
      <c r="J390" s="390" t="e">
        <f t="shared" si="10"/>
        <v>#NUM!</v>
      </c>
      <c r="K390" t="b" cm="1">
        <f t="array" ref="K390">IFERROR(INDEX(Design!A$1:A$680,_Formatting!$J390)&gt;0,FALSE)</f>
        <v>0</v>
      </c>
    </row>
    <row r="391" spans="8:11" ht="14.4" x14ac:dyDescent="0.3">
      <c r="H391" s="13" t="b">
        <f>NOT(AND(OR(Design!C391="",ISBLANK(Design!C391),Design!C391=0),OR(Design!F391="",ISBLANK(Design!F391),Design!F391=0),OR(Design!L391="",ISBLANK(Design!L391)),OR(ISBLANK(Design!A391),Design!A391=0)))</f>
        <v>0</v>
      </c>
      <c r="I391" s="390" t="str">
        <f t="array" ref="I391">IF(H391:H680,ROW(H391:H680),"")</f>
        <v/>
      </c>
      <c r="J391" s="390" t="e">
        <f t="shared" si="10"/>
        <v>#NUM!</v>
      </c>
      <c r="K391" t="b" cm="1">
        <f t="array" ref="K391">IFERROR(INDEX(Design!A$1:A$680,_Formatting!$J391)&gt;0,FALSE)</f>
        <v>0</v>
      </c>
    </row>
    <row r="392" spans="8:11" ht="14.4" x14ac:dyDescent="0.3">
      <c r="H392" s="13" t="b">
        <f>NOT(AND(OR(Design!C392="",ISBLANK(Design!C392),Design!C392=0),OR(Design!F392="",ISBLANK(Design!F392),Design!F392=0),OR(Design!L392="",ISBLANK(Design!L392)),OR(ISBLANK(Design!A392),Design!A392=0)))</f>
        <v>0</v>
      </c>
      <c r="I392" s="390" t="str">
        <f t="array" ref="I392">IF(H392:H680,ROW(H392:H680),"")</f>
        <v/>
      </c>
      <c r="J392" s="390" t="e">
        <f t="shared" si="10"/>
        <v>#NUM!</v>
      </c>
      <c r="K392" t="b" cm="1">
        <f t="array" ref="K392">IFERROR(INDEX(Design!A$1:A$680,_Formatting!$J392)&gt;0,FALSE)</f>
        <v>0</v>
      </c>
    </row>
    <row r="393" spans="8:11" ht="14.4" x14ac:dyDescent="0.3">
      <c r="H393" s="13" t="b">
        <f>NOT(AND(OR(Design!C393="",ISBLANK(Design!C393),Design!C393=0),OR(Design!F393="",ISBLANK(Design!F393),Design!F393=0),OR(Design!L393="",ISBLANK(Design!L393)),OR(ISBLANK(Design!A393),Design!A393=0)))</f>
        <v>0</v>
      </c>
      <c r="I393" s="390" t="str">
        <f t="array" ref="I393">IF(H393:H680,ROW(H393:H680),"")</f>
        <v/>
      </c>
      <c r="J393" s="390" t="e">
        <f t="shared" si="10"/>
        <v>#NUM!</v>
      </c>
      <c r="K393" t="b" cm="1">
        <f t="array" ref="K393">IFERROR(INDEX(Design!A$1:A$680,_Formatting!$J393)&gt;0,FALSE)</f>
        <v>0</v>
      </c>
    </row>
    <row r="394" spans="8:11" ht="14.4" x14ac:dyDescent="0.3">
      <c r="H394" s="13" t="b">
        <f>NOT(AND(OR(Design!C394="",ISBLANK(Design!C394),Design!C394=0),OR(Design!F394="",ISBLANK(Design!F394),Design!F394=0),OR(Design!L394="",ISBLANK(Design!L394)),OR(ISBLANK(Design!A394),Design!A394=0)))</f>
        <v>0</v>
      </c>
      <c r="I394" s="390" t="str">
        <f t="array" ref="I394">IF(H394:H680,ROW(H394:H680),"")</f>
        <v/>
      </c>
      <c r="J394" s="390" t="e">
        <f t="shared" si="10"/>
        <v>#NUM!</v>
      </c>
      <c r="K394" t="b" cm="1">
        <f t="array" ref="K394">IFERROR(INDEX(Design!A$1:A$680,_Formatting!$J394)&gt;0,FALSE)</f>
        <v>0</v>
      </c>
    </row>
    <row r="395" spans="8:11" ht="14.4" x14ac:dyDescent="0.3">
      <c r="H395" s="13" t="b">
        <f>NOT(AND(OR(Design!C395="",ISBLANK(Design!C395),Design!C395=0),OR(Design!F395="",ISBLANK(Design!F395),Design!F395=0),OR(Design!L395="",ISBLANK(Design!L395)),OR(ISBLANK(Design!A395),Design!A395=0)))</f>
        <v>0</v>
      </c>
      <c r="I395" s="390" t="str">
        <f t="array" ref="I395">IF(H395:H680,ROW(H395:H680),"")</f>
        <v/>
      </c>
      <c r="J395" s="390" t="e">
        <f t="shared" ref="J395:J458" si="11">SMALL(I$10:I$680,ROW(I386))</f>
        <v>#NUM!</v>
      </c>
      <c r="K395" t="b" cm="1">
        <f t="array" ref="K395">IFERROR(INDEX(Design!A$1:A$680,_Formatting!$J395)&gt;0,FALSE)</f>
        <v>0</v>
      </c>
    </row>
    <row r="396" spans="8:11" ht="14.4" x14ac:dyDescent="0.3">
      <c r="H396" s="13" t="b">
        <f>NOT(AND(OR(Design!C396="",ISBLANK(Design!C396),Design!C396=0),OR(Design!F396="",ISBLANK(Design!F396),Design!F396=0),OR(Design!L396="",ISBLANK(Design!L396)),OR(ISBLANK(Design!A396),Design!A396=0)))</f>
        <v>0</v>
      </c>
      <c r="I396" s="390" t="str">
        <f t="array" ref="I396">IF(H396:H680,ROW(H396:H680),"")</f>
        <v/>
      </c>
      <c r="J396" s="390" t="e">
        <f t="shared" si="11"/>
        <v>#NUM!</v>
      </c>
      <c r="K396" t="b" cm="1">
        <f t="array" ref="K396">IFERROR(INDEX(Design!A$1:A$680,_Formatting!$J396)&gt;0,FALSE)</f>
        <v>0</v>
      </c>
    </row>
    <row r="397" spans="8:11" ht="14.4" x14ac:dyDescent="0.3">
      <c r="H397" s="13" t="b">
        <f>NOT(AND(OR(Design!C397="",ISBLANK(Design!C397),Design!C397=0),OR(Design!F397="",ISBLANK(Design!F397),Design!F397=0),OR(Design!L397="",ISBLANK(Design!L397)),OR(ISBLANK(Design!A397),Design!A397=0)))</f>
        <v>0</v>
      </c>
      <c r="I397" s="390" t="str">
        <f t="array" ref="I397">IF(H397:H680,ROW(H397:H680),"")</f>
        <v/>
      </c>
      <c r="J397" s="390" t="e">
        <f t="shared" si="11"/>
        <v>#NUM!</v>
      </c>
      <c r="K397" t="b" cm="1">
        <f t="array" ref="K397">IFERROR(INDEX(Design!A$1:A$680,_Formatting!$J397)&gt;0,FALSE)</f>
        <v>0</v>
      </c>
    </row>
    <row r="398" spans="8:11" ht="14.4" x14ac:dyDescent="0.3">
      <c r="H398" s="13" t="b">
        <f>NOT(AND(OR(Design!C398="",ISBLANK(Design!C398),Design!C398=0),OR(Design!F398="",ISBLANK(Design!F398),Design!F398=0),OR(Design!L398="",ISBLANK(Design!L398)),OR(ISBLANK(Design!A398),Design!A398=0)))</f>
        <v>0</v>
      </c>
      <c r="I398" s="390" t="str">
        <f t="array" ref="I398">IF(H398:H680,ROW(H398:H680),"")</f>
        <v/>
      </c>
      <c r="J398" s="390" t="e">
        <f t="shared" si="11"/>
        <v>#NUM!</v>
      </c>
      <c r="K398" t="b" cm="1">
        <f t="array" ref="K398">IFERROR(INDEX(Design!A$1:A$680,_Formatting!$J398)&gt;0,FALSE)</f>
        <v>0</v>
      </c>
    </row>
    <row r="399" spans="8:11" ht="14.4" x14ac:dyDescent="0.3">
      <c r="H399" s="13" t="b">
        <f>NOT(AND(OR(Design!C399="",ISBLANK(Design!C399),Design!C399=0),OR(Design!F399="",ISBLANK(Design!F399),Design!F399=0),OR(Design!L399="",ISBLANK(Design!L399)),OR(ISBLANK(Design!A399),Design!A399=0)))</f>
        <v>0</v>
      </c>
      <c r="I399" s="390" t="str">
        <f t="array" ref="I399">IF(H399:H680,ROW(H399:H680),"")</f>
        <v/>
      </c>
      <c r="J399" s="390" t="e">
        <f t="shared" si="11"/>
        <v>#NUM!</v>
      </c>
      <c r="K399" t="b" cm="1">
        <f t="array" ref="K399">IFERROR(INDEX(Design!A$1:A$680,_Formatting!$J399)&gt;0,FALSE)</f>
        <v>0</v>
      </c>
    </row>
    <row r="400" spans="8:11" ht="14.4" x14ac:dyDescent="0.3">
      <c r="H400" s="13" t="b">
        <f>NOT(AND(OR(Design!C400="",ISBLANK(Design!C400),Design!C400=0),OR(Design!F400="",ISBLANK(Design!F400),Design!F400=0),OR(Design!L400="",ISBLANK(Design!L400)),OR(ISBLANK(Design!A400),Design!A400=0)))</f>
        <v>0</v>
      </c>
      <c r="I400" s="390" t="str">
        <f t="array" ref="I400">IF(H400:H680,ROW(H400:H680),"")</f>
        <v/>
      </c>
      <c r="J400" s="390" t="e">
        <f t="shared" si="11"/>
        <v>#NUM!</v>
      </c>
      <c r="K400" t="b" cm="1">
        <f t="array" ref="K400">IFERROR(INDEX(Design!A$1:A$680,_Formatting!$J400)&gt;0,FALSE)</f>
        <v>0</v>
      </c>
    </row>
    <row r="401" spans="8:11" ht="14.4" x14ac:dyDescent="0.3">
      <c r="H401" s="13" t="b">
        <f>NOT(AND(OR(Design!C401="",ISBLANK(Design!C401),Design!C401=0),OR(Design!F401="",ISBLANK(Design!F401),Design!F401=0),OR(Design!L401="",ISBLANK(Design!L401)),OR(ISBLANK(Design!A401),Design!A401=0)))</f>
        <v>0</v>
      </c>
      <c r="I401" s="390" t="str">
        <f t="array" ref="I401">IF(H401:H680,ROW(H401:H680),"")</f>
        <v/>
      </c>
      <c r="J401" s="390" t="e">
        <f t="shared" si="11"/>
        <v>#NUM!</v>
      </c>
      <c r="K401" t="b" cm="1">
        <f t="array" ref="K401">IFERROR(INDEX(Design!A$1:A$680,_Formatting!$J401)&gt;0,FALSE)</f>
        <v>0</v>
      </c>
    </row>
    <row r="402" spans="8:11" ht="14.4" x14ac:dyDescent="0.3">
      <c r="H402" s="13" t="b">
        <f>NOT(AND(OR(Design!C402="",ISBLANK(Design!C402),Design!C402=0),OR(Design!F402="",ISBLANK(Design!F402),Design!F402=0),OR(Design!L402="",ISBLANK(Design!L402)),OR(ISBLANK(Design!A402),Design!A402=0)))</f>
        <v>0</v>
      </c>
      <c r="I402" s="390" t="str">
        <f t="array" ref="I402">IF(H402:H680,ROW(H402:H680),"")</f>
        <v/>
      </c>
      <c r="J402" s="390" t="e">
        <f t="shared" si="11"/>
        <v>#NUM!</v>
      </c>
      <c r="K402" t="b" cm="1">
        <f t="array" ref="K402">IFERROR(INDEX(Design!A$1:A$680,_Formatting!$J402)&gt;0,FALSE)</f>
        <v>0</v>
      </c>
    </row>
    <row r="403" spans="8:11" ht="14.4" x14ac:dyDescent="0.3">
      <c r="H403" s="13" t="b">
        <f>NOT(AND(OR(Design!C403="",ISBLANK(Design!C403),Design!C403=0),OR(Design!F403="",ISBLANK(Design!F403),Design!F403=0),OR(Design!L403="",ISBLANK(Design!L403)),OR(ISBLANK(Design!A403),Design!A403=0)))</f>
        <v>0</v>
      </c>
      <c r="I403" s="390" t="str">
        <f t="array" ref="I403">IF(H403:H680,ROW(H403:H680),"")</f>
        <v/>
      </c>
      <c r="J403" s="390" t="e">
        <f t="shared" si="11"/>
        <v>#NUM!</v>
      </c>
      <c r="K403" t="b" cm="1">
        <f t="array" ref="K403">IFERROR(INDEX(Design!A$1:A$680,_Formatting!$J403)&gt;0,FALSE)</f>
        <v>0</v>
      </c>
    </row>
    <row r="404" spans="8:11" ht="14.4" x14ac:dyDescent="0.3">
      <c r="H404" s="13" t="b">
        <f>NOT(AND(OR(Design!C404="",ISBLANK(Design!C404),Design!C404=0),OR(Design!F404="",ISBLANK(Design!F404),Design!F404=0),OR(Design!L404="",ISBLANK(Design!L404)),OR(ISBLANK(Design!A404),Design!A404=0)))</f>
        <v>0</v>
      </c>
      <c r="I404" s="390" t="str">
        <f t="array" ref="I404">IF(H404:H680,ROW(H404:H680),"")</f>
        <v/>
      </c>
      <c r="J404" s="390" t="e">
        <f t="shared" si="11"/>
        <v>#NUM!</v>
      </c>
      <c r="K404" t="b" cm="1">
        <f t="array" ref="K404">IFERROR(INDEX(Design!A$1:A$680,_Formatting!$J404)&gt;0,FALSE)</f>
        <v>0</v>
      </c>
    </row>
    <row r="405" spans="8:11" ht="14.4" x14ac:dyDescent="0.3">
      <c r="H405" s="13" t="b">
        <f>NOT(AND(OR(Design!C405="",ISBLANK(Design!C405),Design!C405=0),OR(Design!F405="",ISBLANK(Design!F405),Design!F405=0),OR(Design!L405="",ISBLANK(Design!L405)),OR(ISBLANK(Design!A405),Design!A405=0)))</f>
        <v>0</v>
      </c>
      <c r="I405" s="390" t="str">
        <f t="array" ref="I405">IF(H405:H680,ROW(H405:H680),"")</f>
        <v/>
      </c>
      <c r="J405" s="390" t="e">
        <f t="shared" si="11"/>
        <v>#NUM!</v>
      </c>
      <c r="K405" t="b" cm="1">
        <f t="array" ref="K405">IFERROR(INDEX(Design!A$1:A$680,_Formatting!$J405)&gt;0,FALSE)</f>
        <v>0</v>
      </c>
    </row>
    <row r="406" spans="8:11" ht="14.4" x14ac:dyDescent="0.3">
      <c r="H406" s="13" t="b">
        <f>NOT(AND(OR(Design!C406="",ISBLANK(Design!C406),Design!C406=0),OR(Design!F406="",ISBLANK(Design!F406),Design!F406=0),OR(Design!L406="",ISBLANK(Design!L406)),OR(ISBLANK(Design!A406),Design!A406=0)))</f>
        <v>0</v>
      </c>
      <c r="I406" s="390" t="str">
        <f t="array" ref="I406">IF(H406:H680,ROW(H406:H680),"")</f>
        <v/>
      </c>
      <c r="J406" s="390" t="e">
        <f t="shared" si="11"/>
        <v>#NUM!</v>
      </c>
      <c r="K406" t="b" cm="1">
        <f t="array" ref="K406">IFERROR(INDEX(Design!A$1:A$680,_Formatting!$J406)&gt;0,FALSE)</f>
        <v>0</v>
      </c>
    </row>
    <row r="407" spans="8:11" ht="14.4" x14ac:dyDescent="0.3">
      <c r="H407" s="13" t="b">
        <f>NOT(AND(OR(Design!C407="",ISBLANK(Design!C407),Design!C407=0),OR(Design!F407="",ISBLANK(Design!F407),Design!F407=0),OR(Design!L407="",ISBLANK(Design!L407)),OR(ISBLANK(Design!A407),Design!A407=0)))</f>
        <v>0</v>
      </c>
      <c r="I407" s="390" t="str">
        <f t="array" ref="I407">IF(H407:H680,ROW(H407:H680),"")</f>
        <v/>
      </c>
      <c r="J407" s="390" t="e">
        <f t="shared" si="11"/>
        <v>#NUM!</v>
      </c>
      <c r="K407" t="b" cm="1">
        <f t="array" ref="K407">IFERROR(INDEX(Design!A$1:A$680,_Formatting!$J407)&gt;0,FALSE)</f>
        <v>0</v>
      </c>
    </row>
    <row r="408" spans="8:11" ht="14.4" x14ac:dyDescent="0.3">
      <c r="H408" s="13" t="b">
        <f>NOT(AND(OR(Design!C408="",ISBLANK(Design!C408),Design!C408=0),OR(Design!F408="",ISBLANK(Design!F408),Design!F408=0),OR(Design!L408="",ISBLANK(Design!L408)),OR(ISBLANK(Design!A408),Design!A408=0)))</f>
        <v>0</v>
      </c>
      <c r="I408" s="390" t="str">
        <f t="array" ref="I408">IF(H408:H680,ROW(H408:H680),"")</f>
        <v/>
      </c>
      <c r="J408" s="390" t="e">
        <f t="shared" si="11"/>
        <v>#NUM!</v>
      </c>
      <c r="K408" t="b" cm="1">
        <f t="array" ref="K408">IFERROR(INDEX(Design!A$1:A$680,_Formatting!$J408)&gt;0,FALSE)</f>
        <v>0</v>
      </c>
    </row>
    <row r="409" spans="8:11" ht="14.4" x14ac:dyDescent="0.3">
      <c r="H409" s="13" t="b">
        <f>NOT(AND(OR(Design!C409="",ISBLANK(Design!C409),Design!C409=0),OR(Design!F409="",ISBLANK(Design!F409),Design!F409=0),OR(Design!L409="",ISBLANK(Design!L409)),OR(ISBLANK(Design!A409),Design!A409=0)))</f>
        <v>0</v>
      </c>
      <c r="I409" s="390" t="str">
        <f t="array" ref="I409">IF(H409:H680,ROW(H409:H680),"")</f>
        <v/>
      </c>
      <c r="J409" s="390" t="e">
        <f t="shared" si="11"/>
        <v>#NUM!</v>
      </c>
      <c r="K409" t="b" cm="1">
        <f t="array" ref="K409">IFERROR(INDEX(Design!A$1:A$680,_Formatting!$J409)&gt;0,FALSE)</f>
        <v>0</v>
      </c>
    </row>
    <row r="410" spans="8:11" ht="14.4" x14ac:dyDescent="0.3">
      <c r="H410" s="13" t="b">
        <f>NOT(AND(OR(Design!C410="",ISBLANK(Design!C410),Design!C410=0),OR(Design!F410="",ISBLANK(Design!F410),Design!F410=0),OR(Design!L410="",ISBLANK(Design!L410)),OR(ISBLANK(Design!A410),Design!A410=0)))</f>
        <v>0</v>
      </c>
      <c r="I410" s="390" t="str">
        <f t="array" ref="I410">IF(H410:H680,ROW(H410:H680),"")</f>
        <v/>
      </c>
      <c r="J410" s="390" t="e">
        <f t="shared" si="11"/>
        <v>#NUM!</v>
      </c>
      <c r="K410" t="b" cm="1">
        <f t="array" ref="K410">IFERROR(INDEX(Design!A$1:A$680,_Formatting!$J410)&gt;0,FALSE)</f>
        <v>0</v>
      </c>
    </row>
    <row r="411" spans="8:11" ht="14.4" x14ac:dyDescent="0.3">
      <c r="H411" s="13" t="b">
        <f>NOT(AND(OR(Design!C411="",ISBLANK(Design!C411),Design!C411=0),OR(Design!F411="",ISBLANK(Design!F411),Design!F411=0),OR(Design!L411="",ISBLANK(Design!L411)),OR(ISBLANK(Design!A411),Design!A411=0)))</f>
        <v>0</v>
      </c>
      <c r="I411" s="390" t="str">
        <f t="array" ref="I411">IF(H411:H680,ROW(H411:H680),"")</f>
        <v/>
      </c>
      <c r="J411" s="390" t="e">
        <f t="shared" si="11"/>
        <v>#NUM!</v>
      </c>
      <c r="K411" t="b" cm="1">
        <f t="array" ref="K411">IFERROR(INDEX(Design!A$1:A$680,_Formatting!$J411)&gt;0,FALSE)</f>
        <v>0</v>
      </c>
    </row>
    <row r="412" spans="8:11" ht="14.4" x14ac:dyDescent="0.3">
      <c r="H412" s="13" t="b">
        <f>NOT(AND(OR(Design!C412="",ISBLANK(Design!C412),Design!C412=0),OR(Design!F412="",ISBLANK(Design!F412),Design!F412=0),OR(Design!L412="",ISBLANK(Design!L412)),OR(ISBLANK(Design!A412),Design!A412=0)))</f>
        <v>0</v>
      </c>
      <c r="I412" s="390" t="str">
        <f t="array" ref="I412">IF(H412:H680,ROW(H412:H680),"")</f>
        <v/>
      </c>
      <c r="J412" s="390" t="e">
        <f t="shared" si="11"/>
        <v>#NUM!</v>
      </c>
      <c r="K412" t="b" cm="1">
        <f t="array" ref="K412">IFERROR(INDEX(Design!A$1:A$680,_Formatting!$J412)&gt;0,FALSE)</f>
        <v>0</v>
      </c>
    </row>
    <row r="413" spans="8:11" ht="14.4" x14ac:dyDescent="0.3">
      <c r="H413" s="13" t="b">
        <f>NOT(AND(OR(Design!C413="",ISBLANK(Design!C413),Design!C413=0),OR(Design!F413="",ISBLANK(Design!F413),Design!F413=0),OR(Design!L413="",ISBLANK(Design!L413)),OR(ISBLANK(Design!A413),Design!A413=0)))</f>
        <v>0</v>
      </c>
      <c r="I413" s="390" t="str">
        <f t="array" ref="I413">IF(H413:H680,ROW(H413:H680),"")</f>
        <v/>
      </c>
      <c r="J413" s="390" t="e">
        <f t="shared" si="11"/>
        <v>#NUM!</v>
      </c>
      <c r="K413" t="b" cm="1">
        <f t="array" ref="K413">IFERROR(INDEX(Design!A$1:A$680,_Formatting!$J413)&gt;0,FALSE)</f>
        <v>0</v>
      </c>
    </row>
    <row r="414" spans="8:11" ht="14.4" x14ac:dyDescent="0.3">
      <c r="H414" s="13" t="b">
        <f>NOT(AND(OR(Design!C414="",ISBLANK(Design!C414),Design!C414=0),OR(Design!F414="",ISBLANK(Design!F414),Design!F414=0),OR(Design!L414="",ISBLANK(Design!L414)),OR(ISBLANK(Design!A414),Design!A414=0)))</f>
        <v>0</v>
      </c>
      <c r="I414" s="390" t="str">
        <f t="array" ref="I414">IF(H414:H680,ROW(H414:H680),"")</f>
        <v/>
      </c>
      <c r="J414" s="390" t="e">
        <f t="shared" si="11"/>
        <v>#NUM!</v>
      </c>
      <c r="K414" t="b" cm="1">
        <f t="array" ref="K414">IFERROR(INDEX(Design!A$1:A$680,_Formatting!$J414)&gt;0,FALSE)</f>
        <v>0</v>
      </c>
    </row>
    <row r="415" spans="8:11" ht="14.4" x14ac:dyDescent="0.3">
      <c r="H415" s="13" t="b">
        <f>NOT(AND(OR(Design!C415="",ISBLANK(Design!C415),Design!C415=0),OR(Design!F415="",ISBLANK(Design!F415),Design!F415=0),OR(Design!L415="",ISBLANK(Design!L415)),OR(ISBLANK(Design!A415),Design!A415=0)))</f>
        <v>0</v>
      </c>
      <c r="I415" s="390" t="str">
        <f t="array" ref="I415">IF(H415:H680,ROW(H415:H680),"")</f>
        <v/>
      </c>
      <c r="J415" s="390" t="e">
        <f t="shared" si="11"/>
        <v>#NUM!</v>
      </c>
      <c r="K415" t="b" cm="1">
        <f t="array" ref="K415">IFERROR(INDEX(Design!A$1:A$680,_Formatting!$J415)&gt;0,FALSE)</f>
        <v>0</v>
      </c>
    </row>
    <row r="416" spans="8:11" ht="14.4" x14ac:dyDescent="0.3">
      <c r="H416" s="13" t="b">
        <f>NOT(AND(OR(Design!C416="",ISBLANK(Design!C416),Design!C416=0),OR(Design!F416="",ISBLANK(Design!F416),Design!F416=0),OR(Design!L416="",ISBLANK(Design!L416)),OR(ISBLANK(Design!A416),Design!A416=0)))</f>
        <v>0</v>
      </c>
      <c r="I416" s="390" t="str">
        <f t="array" ref="I416">IF(H416:H680,ROW(H416:H680),"")</f>
        <v/>
      </c>
      <c r="J416" s="390" t="e">
        <f t="shared" si="11"/>
        <v>#NUM!</v>
      </c>
      <c r="K416" t="b" cm="1">
        <f t="array" ref="K416">IFERROR(INDEX(Design!A$1:A$680,_Formatting!$J416)&gt;0,FALSE)</f>
        <v>0</v>
      </c>
    </row>
    <row r="417" spans="8:11" ht="14.4" x14ac:dyDescent="0.3">
      <c r="H417" s="13" t="b">
        <f>NOT(AND(OR(Design!C417="",ISBLANK(Design!C417),Design!C417=0),OR(Design!F417="",ISBLANK(Design!F417),Design!F417=0),OR(Design!L417="",ISBLANK(Design!L417)),OR(ISBLANK(Design!A417),Design!A417=0)))</f>
        <v>0</v>
      </c>
      <c r="I417" s="390" t="str">
        <f t="array" ref="I417">IF(H417:H680,ROW(H417:H680),"")</f>
        <v/>
      </c>
      <c r="J417" s="390" t="e">
        <f t="shared" si="11"/>
        <v>#NUM!</v>
      </c>
      <c r="K417" t="b" cm="1">
        <f t="array" ref="K417">IFERROR(INDEX(Design!A$1:A$680,_Formatting!$J417)&gt;0,FALSE)</f>
        <v>0</v>
      </c>
    </row>
    <row r="418" spans="8:11" ht="14.4" x14ac:dyDescent="0.3">
      <c r="H418" s="13" t="b">
        <f>NOT(AND(OR(Design!C418="",ISBLANK(Design!C418),Design!C418=0),OR(Design!F418="",ISBLANK(Design!F418),Design!F418=0),OR(Design!L418="",ISBLANK(Design!L418)),OR(ISBLANK(Design!A418),Design!A418=0)))</f>
        <v>0</v>
      </c>
      <c r="I418" s="390" t="str">
        <f t="array" ref="I418">IF(H418:H680,ROW(H418:H680),"")</f>
        <v/>
      </c>
      <c r="J418" s="390" t="e">
        <f t="shared" si="11"/>
        <v>#NUM!</v>
      </c>
      <c r="K418" t="b" cm="1">
        <f t="array" ref="K418">IFERROR(INDEX(Design!A$1:A$680,_Formatting!$J418)&gt;0,FALSE)</f>
        <v>0</v>
      </c>
    </row>
    <row r="419" spans="8:11" ht="14.4" x14ac:dyDescent="0.3">
      <c r="H419" s="13" t="b">
        <f>NOT(AND(OR(Design!C419="",ISBLANK(Design!C419),Design!C419=0),OR(Design!F419="",ISBLANK(Design!F419),Design!F419=0),OR(Design!L419="",ISBLANK(Design!L419)),OR(ISBLANK(Design!A419),Design!A419=0)))</f>
        <v>0</v>
      </c>
      <c r="I419" s="390" t="str">
        <f t="array" ref="I419">IF(H419:H680,ROW(H419:H680),"")</f>
        <v/>
      </c>
      <c r="J419" s="390" t="e">
        <f t="shared" si="11"/>
        <v>#NUM!</v>
      </c>
      <c r="K419" t="b" cm="1">
        <f t="array" ref="K419">IFERROR(INDEX(Design!A$1:A$680,_Formatting!$J419)&gt;0,FALSE)</f>
        <v>0</v>
      </c>
    </row>
    <row r="420" spans="8:11" ht="14.4" x14ac:dyDescent="0.3">
      <c r="H420" s="13" t="b">
        <f>NOT(AND(OR(Design!C420="",ISBLANK(Design!C420),Design!C420=0),OR(Design!F420="",ISBLANK(Design!F420),Design!F420=0),OR(Design!L420="",ISBLANK(Design!L420)),OR(ISBLANK(Design!A420),Design!A420=0)))</f>
        <v>0</v>
      </c>
      <c r="I420" s="390" t="str">
        <f t="array" ref="I420">IF(H420:H680,ROW(H420:H680),"")</f>
        <v/>
      </c>
      <c r="J420" s="390" t="e">
        <f t="shared" si="11"/>
        <v>#NUM!</v>
      </c>
      <c r="K420" t="b" cm="1">
        <f t="array" ref="K420">IFERROR(INDEX(Design!A$1:A$680,_Formatting!$J420)&gt;0,FALSE)</f>
        <v>0</v>
      </c>
    </row>
    <row r="421" spans="8:11" ht="14.4" x14ac:dyDescent="0.3">
      <c r="H421" s="13" t="b">
        <f>NOT(AND(OR(Design!C421="",ISBLANK(Design!C421),Design!C421=0),OR(Design!F421="",ISBLANK(Design!F421),Design!F421=0),OR(Design!L421="",ISBLANK(Design!L421)),OR(ISBLANK(Design!A421),Design!A421=0)))</f>
        <v>0</v>
      </c>
      <c r="I421" s="390" t="str">
        <f t="array" ref="I421">IF(H421:H680,ROW(H421:H680),"")</f>
        <v/>
      </c>
      <c r="J421" s="390" t="e">
        <f t="shared" si="11"/>
        <v>#NUM!</v>
      </c>
      <c r="K421" t="b" cm="1">
        <f t="array" ref="K421">IFERROR(INDEX(Design!A$1:A$680,_Formatting!$J421)&gt;0,FALSE)</f>
        <v>0</v>
      </c>
    </row>
    <row r="422" spans="8:11" ht="14.4" x14ac:dyDescent="0.3">
      <c r="H422" s="13" t="b">
        <f>NOT(AND(OR(Design!C422="",ISBLANK(Design!C422),Design!C422=0),OR(Design!F422="",ISBLANK(Design!F422),Design!F422=0),OR(Design!L422="",ISBLANK(Design!L422)),OR(ISBLANK(Design!A422),Design!A422=0)))</f>
        <v>0</v>
      </c>
      <c r="I422" s="390" t="str">
        <f t="array" ref="I422">IF(H422:H680,ROW(H422:H680),"")</f>
        <v/>
      </c>
      <c r="J422" s="390" t="e">
        <f t="shared" si="11"/>
        <v>#NUM!</v>
      </c>
      <c r="K422" t="b" cm="1">
        <f t="array" ref="K422">IFERROR(INDEX(Design!A$1:A$680,_Formatting!$J422)&gt;0,FALSE)</f>
        <v>0</v>
      </c>
    </row>
    <row r="423" spans="8:11" ht="14.4" x14ac:dyDescent="0.3">
      <c r="H423" s="13" t="b">
        <f>NOT(AND(OR(Design!C423="",ISBLANK(Design!C423),Design!C423=0),OR(Design!F423="",ISBLANK(Design!F423),Design!F423=0),OR(Design!L423="",ISBLANK(Design!L423)),OR(ISBLANK(Design!A423),Design!A423=0)))</f>
        <v>0</v>
      </c>
      <c r="I423" s="390" t="str">
        <f t="array" ref="I423">IF(H423:H680,ROW(H423:H680),"")</f>
        <v/>
      </c>
      <c r="J423" s="390" t="e">
        <f t="shared" si="11"/>
        <v>#NUM!</v>
      </c>
      <c r="K423" t="b" cm="1">
        <f t="array" ref="K423">IFERROR(INDEX(Design!A$1:A$680,_Formatting!$J423)&gt;0,FALSE)</f>
        <v>0</v>
      </c>
    </row>
    <row r="424" spans="8:11" ht="14.4" x14ac:dyDescent="0.3">
      <c r="H424" s="13" t="b">
        <f>NOT(AND(OR(Design!C424="",ISBLANK(Design!C424),Design!C424=0),OR(Design!F424="",ISBLANK(Design!F424),Design!F424=0),OR(Design!L424="",ISBLANK(Design!L424)),OR(ISBLANK(Design!A424),Design!A424=0)))</f>
        <v>0</v>
      </c>
      <c r="I424" s="390" t="str">
        <f t="array" ref="I424">IF(H424:H680,ROW(H424:H680),"")</f>
        <v/>
      </c>
      <c r="J424" s="390" t="e">
        <f t="shared" si="11"/>
        <v>#NUM!</v>
      </c>
      <c r="K424" t="b" cm="1">
        <f t="array" ref="K424">IFERROR(INDEX(Design!A$1:A$680,_Formatting!$J424)&gt;0,FALSE)</f>
        <v>0</v>
      </c>
    </row>
    <row r="425" spans="8:11" ht="14.4" x14ac:dyDescent="0.3">
      <c r="H425" s="13" t="b">
        <f>NOT(AND(OR(Design!C425="",ISBLANK(Design!C425),Design!C425=0),OR(Design!F425="",ISBLANK(Design!F425),Design!F425=0),OR(Design!L425="",ISBLANK(Design!L425)),OR(ISBLANK(Design!A425),Design!A425=0)))</f>
        <v>0</v>
      </c>
      <c r="I425" s="390" t="str">
        <f t="array" ref="I425">IF(H425:H680,ROW(H425:H680),"")</f>
        <v/>
      </c>
      <c r="J425" s="390" t="e">
        <f t="shared" si="11"/>
        <v>#NUM!</v>
      </c>
      <c r="K425" t="b" cm="1">
        <f t="array" ref="K425">IFERROR(INDEX(Design!A$1:A$680,_Formatting!$J425)&gt;0,FALSE)</f>
        <v>0</v>
      </c>
    </row>
    <row r="426" spans="8:11" ht="14.4" x14ac:dyDescent="0.3">
      <c r="H426" s="13" t="b">
        <f>NOT(AND(OR(Design!C426="",ISBLANK(Design!C426),Design!C426=0),OR(Design!F426="",ISBLANK(Design!F426),Design!F426=0),OR(Design!L426="",ISBLANK(Design!L426)),OR(ISBLANK(Design!A426),Design!A426=0)))</f>
        <v>0</v>
      </c>
      <c r="I426" s="390" t="str">
        <f t="array" ref="I426">IF(H426:H680,ROW(H426:H680),"")</f>
        <v/>
      </c>
      <c r="J426" s="390" t="e">
        <f t="shared" si="11"/>
        <v>#NUM!</v>
      </c>
      <c r="K426" t="b" cm="1">
        <f t="array" ref="K426">IFERROR(INDEX(Design!A$1:A$680,_Formatting!$J426)&gt;0,FALSE)</f>
        <v>0</v>
      </c>
    </row>
    <row r="427" spans="8:11" ht="14.4" x14ac:dyDescent="0.3">
      <c r="H427" s="13" t="b">
        <f>NOT(AND(OR(Design!C427="",ISBLANK(Design!C427),Design!C427=0),OR(Design!F427="",ISBLANK(Design!F427),Design!F427=0),OR(Design!L427="",ISBLANK(Design!L427)),OR(ISBLANK(Design!A427),Design!A427=0)))</f>
        <v>0</v>
      </c>
      <c r="I427" s="390" t="str">
        <f t="array" ref="I427">IF(H427:H680,ROW(H427:H680),"")</f>
        <v/>
      </c>
      <c r="J427" s="390" t="e">
        <f t="shared" si="11"/>
        <v>#NUM!</v>
      </c>
      <c r="K427" t="b" cm="1">
        <f t="array" ref="K427">IFERROR(INDEX(Design!A$1:A$680,_Formatting!$J427)&gt;0,FALSE)</f>
        <v>0</v>
      </c>
    </row>
    <row r="428" spans="8:11" ht="14.4" x14ac:dyDescent="0.3">
      <c r="H428" s="13" t="b">
        <f>NOT(AND(OR(Design!C428="",ISBLANK(Design!C428),Design!C428=0),OR(Design!F428="",ISBLANK(Design!F428),Design!F428=0),OR(Design!L428="",ISBLANK(Design!L428)),OR(ISBLANK(Design!A428),Design!A428=0)))</f>
        <v>0</v>
      </c>
      <c r="I428" s="390" t="str">
        <f t="array" ref="I428">IF(H428:H680,ROW(H428:H680),"")</f>
        <v/>
      </c>
      <c r="J428" s="390" t="e">
        <f t="shared" si="11"/>
        <v>#NUM!</v>
      </c>
      <c r="K428" t="b" cm="1">
        <f t="array" ref="K428">IFERROR(INDEX(Design!A$1:A$680,_Formatting!$J428)&gt;0,FALSE)</f>
        <v>0</v>
      </c>
    </row>
    <row r="429" spans="8:11" ht="14.4" x14ac:dyDescent="0.3">
      <c r="H429" s="13" t="b">
        <f>NOT(AND(OR(Design!C429="",ISBLANK(Design!C429),Design!C429=0),OR(Design!F429="",ISBLANK(Design!F429),Design!F429=0),OR(Design!L429="",ISBLANK(Design!L429)),OR(ISBLANK(Design!A429),Design!A429=0)))</f>
        <v>0</v>
      </c>
      <c r="I429" s="390" t="str">
        <f t="array" ref="I429">IF(H429:H680,ROW(H429:H680),"")</f>
        <v/>
      </c>
      <c r="J429" s="390" t="e">
        <f t="shared" si="11"/>
        <v>#NUM!</v>
      </c>
      <c r="K429" t="b" cm="1">
        <f t="array" ref="K429">IFERROR(INDEX(Design!A$1:A$680,_Formatting!$J429)&gt;0,FALSE)</f>
        <v>0</v>
      </c>
    </row>
    <row r="430" spans="8:11" ht="14.4" x14ac:dyDescent="0.3">
      <c r="H430" s="13" t="b">
        <f>NOT(AND(OR(Design!C430="",ISBLANK(Design!C430),Design!C430=0),OR(Design!F430="",ISBLANK(Design!F430),Design!F430=0),OR(Design!L430="",ISBLANK(Design!L430)),OR(ISBLANK(Design!A430),Design!A430=0)))</f>
        <v>0</v>
      </c>
      <c r="I430" s="390" t="str">
        <f t="array" ref="I430">IF(H430:H680,ROW(H430:H680),"")</f>
        <v/>
      </c>
      <c r="J430" s="390" t="e">
        <f t="shared" si="11"/>
        <v>#NUM!</v>
      </c>
      <c r="K430" t="b" cm="1">
        <f t="array" ref="K430">IFERROR(INDEX(Design!A$1:A$680,_Formatting!$J430)&gt;0,FALSE)</f>
        <v>0</v>
      </c>
    </row>
    <row r="431" spans="8:11" ht="14.4" x14ac:dyDescent="0.3">
      <c r="H431" s="13" t="b">
        <f>NOT(AND(OR(Design!C431="",ISBLANK(Design!C431),Design!C431=0),OR(Design!F431="",ISBLANK(Design!F431),Design!F431=0),OR(Design!L431="",ISBLANK(Design!L431)),OR(ISBLANK(Design!A431),Design!A431=0)))</f>
        <v>0</v>
      </c>
      <c r="I431" s="390" t="str">
        <f t="array" ref="I431">IF(H431:H680,ROW(H431:H680),"")</f>
        <v/>
      </c>
      <c r="J431" s="390" t="e">
        <f t="shared" si="11"/>
        <v>#NUM!</v>
      </c>
      <c r="K431" t="b" cm="1">
        <f t="array" ref="K431">IFERROR(INDEX(Design!A$1:A$680,_Formatting!$J431)&gt;0,FALSE)</f>
        <v>0</v>
      </c>
    </row>
    <row r="432" spans="8:11" ht="14.4" x14ac:dyDescent="0.3">
      <c r="H432" s="13" t="b">
        <f>NOT(AND(OR(Design!C432="",ISBLANK(Design!C432),Design!C432=0),OR(Design!F432="",ISBLANK(Design!F432),Design!F432=0),OR(Design!L432="",ISBLANK(Design!L432)),OR(ISBLANK(Design!A432),Design!A432=0)))</f>
        <v>0</v>
      </c>
      <c r="I432" s="390" t="str">
        <f t="array" ref="I432">IF(H432:H680,ROW(H432:H680),"")</f>
        <v/>
      </c>
      <c r="J432" s="390" t="e">
        <f t="shared" si="11"/>
        <v>#NUM!</v>
      </c>
      <c r="K432" t="b" cm="1">
        <f t="array" ref="K432">IFERROR(INDEX(Design!A$1:A$680,_Formatting!$J432)&gt;0,FALSE)</f>
        <v>0</v>
      </c>
    </row>
    <row r="433" spans="8:11" ht="14.4" x14ac:dyDescent="0.3">
      <c r="H433" s="13" t="b">
        <f>NOT(AND(OR(Design!C433="",ISBLANK(Design!C433),Design!C433=0),OR(Design!F433="",ISBLANK(Design!F433),Design!F433=0),OR(Design!L433="",ISBLANK(Design!L433)),OR(ISBLANK(Design!A433),Design!A433=0)))</f>
        <v>0</v>
      </c>
      <c r="I433" s="390" t="str">
        <f t="array" ref="I433">IF(H433:H680,ROW(H433:H680),"")</f>
        <v/>
      </c>
      <c r="J433" s="390" t="e">
        <f t="shared" si="11"/>
        <v>#NUM!</v>
      </c>
      <c r="K433" t="b" cm="1">
        <f t="array" ref="K433">IFERROR(INDEX(Design!A$1:A$680,_Formatting!$J433)&gt;0,FALSE)</f>
        <v>0</v>
      </c>
    </row>
    <row r="434" spans="8:11" ht="14.4" x14ac:dyDescent="0.3">
      <c r="H434" s="13" t="b">
        <f>NOT(AND(OR(Design!C434="",ISBLANK(Design!C434),Design!C434=0),OR(Design!F434="",ISBLANK(Design!F434),Design!F434=0),OR(Design!L434="",ISBLANK(Design!L434)),OR(ISBLANK(Design!A434),Design!A434=0)))</f>
        <v>0</v>
      </c>
      <c r="I434" s="390" t="str">
        <f t="array" ref="I434">IF(H434:H680,ROW(H434:H680),"")</f>
        <v/>
      </c>
      <c r="J434" s="390" t="e">
        <f t="shared" si="11"/>
        <v>#NUM!</v>
      </c>
      <c r="K434" t="b" cm="1">
        <f t="array" ref="K434">IFERROR(INDEX(Design!A$1:A$680,_Formatting!$J434)&gt;0,FALSE)</f>
        <v>0</v>
      </c>
    </row>
    <row r="435" spans="8:11" ht="14.4" x14ac:dyDescent="0.3">
      <c r="H435" s="13" t="b">
        <f>NOT(AND(OR(Design!C435="",ISBLANK(Design!C435),Design!C435=0),OR(Design!F435="",ISBLANK(Design!F435),Design!F435=0),OR(Design!L435="",ISBLANK(Design!L435)),OR(ISBLANK(Design!A435),Design!A435=0)))</f>
        <v>0</v>
      </c>
      <c r="I435" s="390" t="str">
        <f t="array" ref="I435">IF(H435:H680,ROW(H435:H680),"")</f>
        <v/>
      </c>
      <c r="J435" s="390" t="e">
        <f t="shared" si="11"/>
        <v>#NUM!</v>
      </c>
      <c r="K435" t="b" cm="1">
        <f t="array" ref="K435">IFERROR(INDEX(Design!A$1:A$680,_Formatting!$J435)&gt;0,FALSE)</f>
        <v>0</v>
      </c>
    </row>
    <row r="436" spans="8:11" ht="14.4" x14ac:dyDescent="0.3">
      <c r="H436" s="13" t="b">
        <f>NOT(AND(OR(Design!C436="",ISBLANK(Design!C436),Design!C436=0),OR(Design!F436="",ISBLANK(Design!F436),Design!F436=0),OR(Design!L436="",ISBLANK(Design!L436)),OR(ISBLANK(Design!A436),Design!A436=0)))</f>
        <v>0</v>
      </c>
      <c r="I436" s="390" t="str">
        <f t="array" ref="I436">IF(H436:H680,ROW(H436:H680),"")</f>
        <v/>
      </c>
      <c r="J436" s="390" t="e">
        <f t="shared" si="11"/>
        <v>#NUM!</v>
      </c>
      <c r="K436" t="b" cm="1">
        <f t="array" ref="K436">IFERROR(INDEX(Design!A$1:A$680,_Formatting!$J436)&gt;0,FALSE)</f>
        <v>0</v>
      </c>
    </row>
    <row r="437" spans="8:11" ht="14.4" x14ac:dyDescent="0.3">
      <c r="H437" s="13" t="b">
        <f>NOT(AND(OR(Design!C437="",ISBLANK(Design!C437),Design!C437=0),OR(Design!F437="",ISBLANK(Design!F437),Design!F437=0),OR(Design!L437="",ISBLANK(Design!L437)),OR(ISBLANK(Design!A437),Design!A437=0)))</f>
        <v>0</v>
      </c>
      <c r="I437" s="390" t="str">
        <f t="array" ref="I437">IF(H437:H680,ROW(H437:H680),"")</f>
        <v/>
      </c>
      <c r="J437" s="390" t="e">
        <f t="shared" si="11"/>
        <v>#NUM!</v>
      </c>
      <c r="K437" t="b" cm="1">
        <f t="array" ref="K437">IFERROR(INDEX(Design!A$1:A$680,_Formatting!$J437)&gt;0,FALSE)</f>
        <v>0</v>
      </c>
    </row>
    <row r="438" spans="8:11" ht="14.4" x14ac:dyDescent="0.3">
      <c r="H438" s="13" t="b">
        <f>NOT(AND(OR(Design!C438="",ISBLANK(Design!C438),Design!C438=0),OR(Design!F438="",ISBLANK(Design!F438),Design!F438=0),OR(Design!L438="",ISBLANK(Design!L438)),OR(ISBLANK(Design!A438),Design!A438=0)))</f>
        <v>0</v>
      </c>
      <c r="I438" s="390" t="str">
        <f t="array" ref="I438">IF(H438:H680,ROW(H438:H680),"")</f>
        <v/>
      </c>
      <c r="J438" s="390" t="e">
        <f t="shared" si="11"/>
        <v>#NUM!</v>
      </c>
      <c r="K438" t="b" cm="1">
        <f t="array" ref="K438">IFERROR(INDEX(Design!A$1:A$680,_Formatting!$J438)&gt;0,FALSE)</f>
        <v>0</v>
      </c>
    </row>
    <row r="439" spans="8:11" ht="14.4" x14ac:dyDescent="0.3">
      <c r="H439" s="13" t="b">
        <f>NOT(AND(OR(Design!C439="",ISBLANK(Design!C439),Design!C439=0),OR(Design!F439="",ISBLANK(Design!F439),Design!F439=0),OR(Design!L439="",ISBLANK(Design!L439)),OR(ISBLANK(Design!A439),Design!A439=0)))</f>
        <v>0</v>
      </c>
      <c r="I439" s="390" t="str">
        <f t="array" ref="I439">IF(H439:H680,ROW(H439:H680),"")</f>
        <v/>
      </c>
      <c r="J439" s="390" t="e">
        <f t="shared" si="11"/>
        <v>#NUM!</v>
      </c>
      <c r="K439" t="b" cm="1">
        <f t="array" ref="K439">IFERROR(INDEX(Design!A$1:A$680,_Formatting!$J439)&gt;0,FALSE)</f>
        <v>0</v>
      </c>
    </row>
    <row r="440" spans="8:11" ht="14.4" x14ac:dyDescent="0.3">
      <c r="H440" s="13" t="b">
        <f>NOT(AND(OR(Design!C440="",ISBLANK(Design!C440),Design!C440=0),OR(Design!F440="",ISBLANK(Design!F440),Design!F440=0),OR(Design!L440="",ISBLANK(Design!L440)),OR(ISBLANK(Design!A440),Design!A440=0)))</f>
        <v>0</v>
      </c>
      <c r="I440" s="390" t="str">
        <f t="array" ref="I440">IF(H440:H680,ROW(H440:H680),"")</f>
        <v/>
      </c>
      <c r="J440" s="390" t="e">
        <f t="shared" si="11"/>
        <v>#NUM!</v>
      </c>
      <c r="K440" t="b" cm="1">
        <f t="array" ref="K440">IFERROR(INDEX(Design!A$1:A$680,_Formatting!$J440)&gt;0,FALSE)</f>
        <v>0</v>
      </c>
    </row>
    <row r="441" spans="8:11" ht="14.4" x14ac:dyDescent="0.3">
      <c r="H441" s="13" t="b">
        <f>NOT(AND(OR(Design!C441="",ISBLANK(Design!C441),Design!C441=0),OR(Design!F441="",ISBLANK(Design!F441),Design!F441=0),OR(Design!L441="",ISBLANK(Design!L441)),OR(ISBLANK(Design!A441),Design!A441=0)))</f>
        <v>0</v>
      </c>
      <c r="I441" s="390" t="str">
        <f t="array" ref="I441">IF(H441:H680,ROW(H441:H680),"")</f>
        <v/>
      </c>
      <c r="J441" s="390" t="e">
        <f t="shared" si="11"/>
        <v>#NUM!</v>
      </c>
      <c r="K441" t="b" cm="1">
        <f t="array" ref="K441">IFERROR(INDEX(Design!A$1:A$680,_Formatting!$J441)&gt;0,FALSE)</f>
        <v>0</v>
      </c>
    </row>
    <row r="442" spans="8:11" ht="14.4" x14ac:dyDescent="0.3">
      <c r="H442" s="13" t="b">
        <f>NOT(AND(OR(Design!C442="",ISBLANK(Design!C442),Design!C442=0),OR(Design!F442="",ISBLANK(Design!F442),Design!F442=0),OR(Design!L442="",ISBLANK(Design!L442)),OR(ISBLANK(Design!A442),Design!A442=0)))</f>
        <v>0</v>
      </c>
      <c r="I442" s="390" t="str">
        <f t="array" ref="I442">IF(H442:H680,ROW(H442:H680),"")</f>
        <v/>
      </c>
      <c r="J442" s="390" t="e">
        <f t="shared" si="11"/>
        <v>#NUM!</v>
      </c>
      <c r="K442" t="b" cm="1">
        <f t="array" ref="K442">IFERROR(INDEX(Design!A$1:A$680,_Formatting!$J442)&gt;0,FALSE)</f>
        <v>0</v>
      </c>
    </row>
    <row r="443" spans="8:11" ht="14.4" x14ac:dyDescent="0.3">
      <c r="H443" s="13" t="b">
        <f>NOT(AND(OR(Design!C443="",ISBLANK(Design!C443),Design!C443=0),OR(Design!F443="",ISBLANK(Design!F443),Design!F443=0),OR(Design!L443="",ISBLANK(Design!L443)),OR(ISBLANK(Design!A443),Design!A443=0)))</f>
        <v>0</v>
      </c>
      <c r="I443" s="390" t="str">
        <f t="array" ref="I443">IF(H443:H680,ROW(H443:H680),"")</f>
        <v/>
      </c>
      <c r="J443" s="390" t="e">
        <f t="shared" si="11"/>
        <v>#NUM!</v>
      </c>
      <c r="K443" t="b" cm="1">
        <f t="array" ref="K443">IFERROR(INDEX(Design!A$1:A$680,_Formatting!$J443)&gt;0,FALSE)</f>
        <v>0</v>
      </c>
    </row>
    <row r="444" spans="8:11" ht="14.4" x14ac:dyDescent="0.3">
      <c r="H444" s="13" t="b">
        <f>NOT(AND(OR(Design!C444="",ISBLANK(Design!C444),Design!C444=0),OR(Design!F444="",ISBLANK(Design!F444),Design!F444=0),OR(Design!L444="",ISBLANK(Design!L444)),OR(ISBLANK(Design!A444),Design!A444=0)))</f>
        <v>0</v>
      </c>
      <c r="I444" s="390" t="str">
        <f t="array" ref="I444">IF(H444:H680,ROW(H444:H680),"")</f>
        <v/>
      </c>
      <c r="J444" s="390" t="e">
        <f t="shared" si="11"/>
        <v>#NUM!</v>
      </c>
      <c r="K444" t="b" cm="1">
        <f t="array" ref="K444">IFERROR(INDEX(Design!A$1:A$680,_Formatting!$J444)&gt;0,FALSE)</f>
        <v>0</v>
      </c>
    </row>
    <row r="445" spans="8:11" ht="14.4" x14ac:dyDescent="0.3">
      <c r="H445" s="13" t="b">
        <f>NOT(AND(OR(Design!C445="",ISBLANK(Design!C445),Design!C445=0),OR(Design!F445="",ISBLANK(Design!F445),Design!F445=0),OR(Design!L445="",ISBLANK(Design!L445)),OR(ISBLANK(Design!A445),Design!A445=0)))</f>
        <v>0</v>
      </c>
      <c r="I445" s="390" t="str">
        <f t="array" ref="I445">IF(H445:H680,ROW(H445:H680),"")</f>
        <v/>
      </c>
      <c r="J445" s="390" t="e">
        <f t="shared" si="11"/>
        <v>#NUM!</v>
      </c>
      <c r="K445" t="b" cm="1">
        <f t="array" ref="K445">IFERROR(INDEX(Design!A$1:A$680,_Formatting!$J445)&gt;0,FALSE)</f>
        <v>0</v>
      </c>
    </row>
    <row r="446" spans="8:11" ht="14.4" x14ac:dyDescent="0.3">
      <c r="H446" s="13" t="b">
        <f>NOT(AND(OR(Design!C446="",ISBLANK(Design!C446),Design!C446=0),OR(Design!F446="",ISBLANK(Design!F446),Design!F446=0),OR(Design!L446="",ISBLANK(Design!L446)),OR(ISBLANK(Design!A446),Design!A446=0)))</f>
        <v>0</v>
      </c>
      <c r="I446" s="390" t="str">
        <f t="array" ref="I446">IF(H446:H680,ROW(H446:H680),"")</f>
        <v/>
      </c>
      <c r="J446" s="390" t="e">
        <f t="shared" si="11"/>
        <v>#NUM!</v>
      </c>
      <c r="K446" t="b" cm="1">
        <f t="array" ref="K446">IFERROR(INDEX(Design!A$1:A$680,_Formatting!$J446)&gt;0,FALSE)</f>
        <v>0</v>
      </c>
    </row>
    <row r="447" spans="8:11" ht="14.4" x14ac:dyDescent="0.3">
      <c r="H447" s="13" t="b">
        <f>NOT(AND(OR(Design!C447="",ISBLANK(Design!C447),Design!C447=0),OR(Design!F447="",ISBLANK(Design!F447),Design!F447=0),OR(Design!L447="",ISBLANK(Design!L447)),OR(ISBLANK(Design!A447),Design!A447=0)))</f>
        <v>0</v>
      </c>
      <c r="I447" s="390" t="str">
        <f t="array" ref="I447">IF(H447:H680,ROW(H447:H680),"")</f>
        <v/>
      </c>
      <c r="J447" s="390" t="e">
        <f t="shared" si="11"/>
        <v>#NUM!</v>
      </c>
      <c r="K447" t="b" cm="1">
        <f t="array" ref="K447">IFERROR(INDEX(Design!A$1:A$680,_Formatting!$J447)&gt;0,FALSE)</f>
        <v>0</v>
      </c>
    </row>
    <row r="448" spans="8:11" ht="14.4" x14ac:dyDescent="0.3">
      <c r="H448" s="13" t="b">
        <f>NOT(AND(OR(Design!C448="",ISBLANK(Design!C448),Design!C448=0),OR(Design!F448="",ISBLANK(Design!F448),Design!F448=0),OR(Design!L448="",ISBLANK(Design!L448)),OR(ISBLANK(Design!A448),Design!A448=0)))</f>
        <v>0</v>
      </c>
      <c r="I448" s="390" t="str">
        <f t="array" ref="I448">IF(H448:H680,ROW(H448:H680),"")</f>
        <v/>
      </c>
      <c r="J448" s="390" t="e">
        <f t="shared" si="11"/>
        <v>#NUM!</v>
      </c>
      <c r="K448" t="b" cm="1">
        <f t="array" ref="K448">IFERROR(INDEX(Design!A$1:A$680,_Formatting!$J448)&gt;0,FALSE)</f>
        <v>0</v>
      </c>
    </row>
    <row r="449" spans="8:11" ht="14.4" x14ac:dyDescent="0.3">
      <c r="H449" s="13" t="b">
        <f>NOT(AND(OR(Design!C449="",ISBLANK(Design!C449),Design!C449=0),OR(Design!F449="",ISBLANK(Design!F449),Design!F449=0),OR(Design!L449="",ISBLANK(Design!L449)),OR(ISBLANK(Design!A449),Design!A449=0)))</f>
        <v>0</v>
      </c>
      <c r="I449" s="390" t="str">
        <f t="array" ref="I449">IF(H449:H680,ROW(H449:H680),"")</f>
        <v/>
      </c>
      <c r="J449" s="390" t="e">
        <f t="shared" si="11"/>
        <v>#NUM!</v>
      </c>
      <c r="K449" t="b" cm="1">
        <f t="array" ref="K449">IFERROR(INDEX(Design!A$1:A$680,_Formatting!$J449)&gt;0,FALSE)</f>
        <v>0</v>
      </c>
    </row>
    <row r="450" spans="8:11" ht="14.4" x14ac:dyDescent="0.3">
      <c r="H450" s="13" t="b">
        <f>NOT(AND(OR(Design!C450="",ISBLANK(Design!C450),Design!C450=0),OR(Design!F450="",ISBLANK(Design!F450),Design!F450=0),OR(Design!L450="",ISBLANK(Design!L450)),OR(ISBLANK(Design!A450),Design!A450=0)))</f>
        <v>0</v>
      </c>
      <c r="I450" s="390" t="str">
        <f t="array" ref="I450">IF(H450:H680,ROW(H450:H680),"")</f>
        <v/>
      </c>
      <c r="J450" s="390" t="e">
        <f t="shared" si="11"/>
        <v>#NUM!</v>
      </c>
      <c r="K450" t="b" cm="1">
        <f t="array" ref="K450">IFERROR(INDEX(Design!A$1:A$680,_Formatting!$J450)&gt;0,FALSE)</f>
        <v>0</v>
      </c>
    </row>
    <row r="451" spans="8:11" ht="14.4" x14ac:dyDescent="0.3">
      <c r="H451" s="13" t="b">
        <f>NOT(AND(OR(Design!C451="",ISBLANK(Design!C451),Design!C451=0),OR(Design!F451="",ISBLANK(Design!F451),Design!F451=0),OR(Design!L451="",ISBLANK(Design!L451)),OR(ISBLANK(Design!A451),Design!A451=0)))</f>
        <v>0</v>
      </c>
      <c r="I451" s="390" t="str">
        <f t="array" ref="I451">IF(H451:H680,ROW(H451:H680),"")</f>
        <v/>
      </c>
      <c r="J451" s="390" t="e">
        <f t="shared" si="11"/>
        <v>#NUM!</v>
      </c>
      <c r="K451" t="b" cm="1">
        <f t="array" ref="K451">IFERROR(INDEX(Design!A$1:A$680,_Formatting!$J451)&gt;0,FALSE)</f>
        <v>0</v>
      </c>
    </row>
    <row r="452" spans="8:11" ht="14.4" x14ac:dyDescent="0.3">
      <c r="H452" s="13" t="b">
        <f>NOT(AND(OR(Design!C452="",ISBLANK(Design!C452),Design!C452=0),OR(Design!F452="",ISBLANK(Design!F452),Design!F452=0),OR(Design!L452="",ISBLANK(Design!L452)),OR(ISBLANK(Design!A452),Design!A452=0)))</f>
        <v>0</v>
      </c>
      <c r="I452" s="390" t="str">
        <f t="array" ref="I452">IF(H452:H680,ROW(H452:H680),"")</f>
        <v/>
      </c>
      <c r="J452" s="390" t="e">
        <f t="shared" si="11"/>
        <v>#NUM!</v>
      </c>
      <c r="K452" t="b" cm="1">
        <f t="array" ref="K452">IFERROR(INDEX(Design!A$1:A$680,_Formatting!$J452)&gt;0,FALSE)</f>
        <v>0</v>
      </c>
    </row>
    <row r="453" spans="8:11" ht="14.4" x14ac:dyDescent="0.3">
      <c r="H453" s="13" t="b">
        <f>NOT(AND(OR(Design!C453="",ISBLANK(Design!C453),Design!C453=0),OR(Design!F453="",ISBLANK(Design!F453),Design!F453=0),OR(Design!L453="",ISBLANK(Design!L453)),OR(ISBLANK(Design!A453),Design!A453=0)))</f>
        <v>0</v>
      </c>
      <c r="I453" s="390" t="str">
        <f t="array" ref="I453">IF(H453:H680,ROW(H453:H680),"")</f>
        <v/>
      </c>
      <c r="J453" s="390" t="e">
        <f t="shared" si="11"/>
        <v>#NUM!</v>
      </c>
      <c r="K453" t="b" cm="1">
        <f t="array" ref="K453">IFERROR(INDEX(Design!A$1:A$680,_Formatting!$J453)&gt;0,FALSE)</f>
        <v>0</v>
      </c>
    </row>
    <row r="454" spans="8:11" ht="14.4" x14ac:dyDescent="0.3">
      <c r="H454" s="13" t="b">
        <f>NOT(AND(OR(Design!C454="",ISBLANK(Design!C454),Design!C454=0),OR(Design!F454="",ISBLANK(Design!F454),Design!F454=0),OR(Design!L454="",ISBLANK(Design!L454)),OR(ISBLANK(Design!A454),Design!A454=0)))</f>
        <v>0</v>
      </c>
      <c r="I454" s="390" t="str">
        <f t="array" ref="I454">IF(H454:H680,ROW(H454:H680),"")</f>
        <v/>
      </c>
      <c r="J454" s="390" t="e">
        <f t="shared" si="11"/>
        <v>#NUM!</v>
      </c>
      <c r="K454" t="b" cm="1">
        <f t="array" ref="K454">IFERROR(INDEX(Design!A$1:A$680,_Formatting!$J454)&gt;0,FALSE)</f>
        <v>0</v>
      </c>
    </row>
    <row r="455" spans="8:11" ht="14.4" x14ac:dyDescent="0.3">
      <c r="H455" s="13" t="b">
        <f>NOT(AND(OR(Design!C455="",ISBLANK(Design!C455),Design!C455=0),OR(Design!F455="",ISBLANK(Design!F455),Design!F455=0),OR(Design!L455="",ISBLANK(Design!L455)),OR(ISBLANK(Design!A455),Design!A455=0)))</f>
        <v>0</v>
      </c>
      <c r="I455" s="390" t="str">
        <f t="array" ref="I455">IF(H455:H680,ROW(H455:H680),"")</f>
        <v/>
      </c>
      <c r="J455" s="390" t="e">
        <f t="shared" si="11"/>
        <v>#NUM!</v>
      </c>
      <c r="K455" t="b" cm="1">
        <f t="array" ref="K455">IFERROR(INDEX(Design!A$1:A$680,_Formatting!$J455)&gt;0,FALSE)</f>
        <v>0</v>
      </c>
    </row>
    <row r="456" spans="8:11" ht="14.4" x14ac:dyDescent="0.3">
      <c r="H456" s="13" t="b">
        <f>NOT(AND(OR(Design!C456="",ISBLANK(Design!C456),Design!C456=0),OR(Design!F456="",ISBLANK(Design!F456),Design!F456=0),OR(Design!L456="",ISBLANK(Design!L456)),OR(ISBLANK(Design!A456),Design!A456=0)))</f>
        <v>0</v>
      </c>
      <c r="I456" s="390" t="str">
        <f t="array" ref="I456">IF(H456:H680,ROW(H456:H680),"")</f>
        <v/>
      </c>
      <c r="J456" s="390" t="e">
        <f t="shared" si="11"/>
        <v>#NUM!</v>
      </c>
      <c r="K456" t="b" cm="1">
        <f t="array" ref="K456">IFERROR(INDEX(Design!A$1:A$680,_Formatting!$J456)&gt;0,FALSE)</f>
        <v>0</v>
      </c>
    </row>
    <row r="457" spans="8:11" ht="14.4" x14ac:dyDescent="0.3">
      <c r="H457" s="13" t="b">
        <f>NOT(AND(OR(Design!C457="",ISBLANK(Design!C457),Design!C457=0),OR(Design!F457="",ISBLANK(Design!F457),Design!F457=0),OR(Design!L457="",ISBLANK(Design!L457)),OR(ISBLANK(Design!A457),Design!A457=0)))</f>
        <v>0</v>
      </c>
      <c r="I457" s="390" t="str">
        <f t="array" ref="I457">IF(H457:H680,ROW(H457:H680),"")</f>
        <v/>
      </c>
      <c r="J457" s="390" t="e">
        <f t="shared" si="11"/>
        <v>#NUM!</v>
      </c>
      <c r="K457" t="b" cm="1">
        <f t="array" ref="K457">IFERROR(INDEX(Design!A$1:A$680,_Formatting!$J457)&gt;0,FALSE)</f>
        <v>0</v>
      </c>
    </row>
    <row r="458" spans="8:11" ht="14.4" x14ac:dyDescent="0.3">
      <c r="H458" s="13" t="b">
        <f>NOT(AND(OR(Design!C458="",ISBLANK(Design!C458),Design!C458=0),OR(Design!F458="",ISBLANK(Design!F458),Design!F458=0),OR(Design!L458="",ISBLANK(Design!L458)),OR(ISBLANK(Design!A458),Design!A458=0)))</f>
        <v>0</v>
      </c>
      <c r="I458" s="390" t="str">
        <f t="array" ref="I458">IF(H458:H680,ROW(H458:H680),"")</f>
        <v/>
      </c>
      <c r="J458" s="390" t="e">
        <f t="shared" si="11"/>
        <v>#NUM!</v>
      </c>
      <c r="K458" t="b" cm="1">
        <f t="array" ref="K458">IFERROR(INDEX(Design!A$1:A$680,_Formatting!$J458)&gt;0,FALSE)</f>
        <v>0</v>
      </c>
    </row>
    <row r="459" spans="8:11" ht="14.4" x14ac:dyDescent="0.3">
      <c r="H459" s="13" t="b">
        <f>NOT(AND(OR(Design!C459="",ISBLANK(Design!C459),Design!C459=0),OR(Design!F459="",ISBLANK(Design!F459),Design!F459=0),OR(Design!L459="",ISBLANK(Design!L459)),OR(ISBLANK(Design!A459),Design!A459=0)))</f>
        <v>0</v>
      </c>
      <c r="I459" s="390" t="str">
        <f t="array" ref="I459">IF(H459:H680,ROW(H459:H680),"")</f>
        <v/>
      </c>
      <c r="J459" s="390" t="e">
        <f t="shared" ref="J459:J522" si="12">SMALL(I$10:I$680,ROW(I450))</f>
        <v>#NUM!</v>
      </c>
      <c r="K459" t="b" cm="1">
        <f t="array" ref="K459">IFERROR(INDEX(Design!A$1:A$680,_Formatting!$J459)&gt;0,FALSE)</f>
        <v>0</v>
      </c>
    </row>
    <row r="460" spans="8:11" ht="14.4" x14ac:dyDescent="0.3">
      <c r="H460" s="13" t="b">
        <f>NOT(AND(OR(Design!C460="",ISBLANK(Design!C460),Design!C460=0),OR(Design!F460="",ISBLANK(Design!F460),Design!F460=0),OR(Design!L460="",ISBLANK(Design!L460)),OR(ISBLANK(Design!A460),Design!A460=0)))</f>
        <v>0</v>
      </c>
      <c r="I460" s="390" t="str">
        <f t="array" ref="I460">IF(H460:H680,ROW(H460:H680),"")</f>
        <v/>
      </c>
      <c r="J460" s="390" t="e">
        <f t="shared" si="12"/>
        <v>#NUM!</v>
      </c>
      <c r="K460" t="b" cm="1">
        <f t="array" ref="K460">IFERROR(INDEX(Design!A$1:A$680,_Formatting!$J460)&gt;0,FALSE)</f>
        <v>0</v>
      </c>
    </row>
    <row r="461" spans="8:11" ht="14.4" x14ac:dyDescent="0.3">
      <c r="H461" s="13" t="b">
        <f>NOT(AND(OR(Design!C461="",ISBLANK(Design!C461),Design!C461=0),OR(Design!F461="",ISBLANK(Design!F461),Design!F461=0),OR(Design!L461="",ISBLANK(Design!L461)),OR(ISBLANK(Design!A461),Design!A461=0)))</f>
        <v>0</v>
      </c>
      <c r="I461" s="390" t="str">
        <f t="array" ref="I461">IF(H461:H680,ROW(H461:H680),"")</f>
        <v/>
      </c>
      <c r="J461" s="390" t="e">
        <f t="shared" si="12"/>
        <v>#NUM!</v>
      </c>
      <c r="K461" t="b" cm="1">
        <f t="array" ref="K461">IFERROR(INDEX(Design!A$1:A$680,_Formatting!$J461)&gt;0,FALSE)</f>
        <v>0</v>
      </c>
    </row>
    <row r="462" spans="8:11" ht="14.4" x14ac:dyDescent="0.3">
      <c r="H462" s="13" t="b">
        <f>NOT(AND(OR(Design!C462="",ISBLANK(Design!C462),Design!C462=0),OR(Design!F462="",ISBLANK(Design!F462),Design!F462=0),OR(Design!L462="",ISBLANK(Design!L462)),OR(ISBLANK(Design!A462),Design!A462=0)))</f>
        <v>0</v>
      </c>
      <c r="I462" s="390" t="str">
        <f t="array" ref="I462">IF(H462:H680,ROW(H462:H680),"")</f>
        <v/>
      </c>
      <c r="J462" s="390" t="e">
        <f t="shared" si="12"/>
        <v>#NUM!</v>
      </c>
      <c r="K462" t="b" cm="1">
        <f t="array" ref="K462">IFERROR(INDEX(Design!A$1:A$680,_Formatting!$J462)&gt;0,FALSE)</f>
        <v>0</v>
      </c>
    </row>
    <row r="463" spans="8:11" ht="14.4" x14ac:dyDescent="0.3">
      <c r="H463" s="13" t="b">
        <f>NOT(AND(OR(Design!C463="",ISBLANK(Design!C463),Design!C463=0),OR(Design!F463="",ISBLANK(Design!F463),Design!F463=0),OR(Design!L463="",ISBLANK(Design!L463)),OR(ISBLANK(Design!A463),Design!A463=0)))</f>
        <v>0</v>
      </c>
      <c r="I463" s="390" t="str">
        <f t="array" ref="I463">IF(H463:H680,ROW(H463:H680),"")</f>
        <v/>
      </c>
      <c r="J463" s="390" t="e">
        <f t="shared" si="12"/>
        <v>#NUM!</v>
      </c>
      <c r="K463" t="b" cm="1">
        <f t="array" ref="K463">IFERROR(INDEX(Design!A$1:A$680,_Formatting!$J463)&gt;0,FALSE)</f>
        <v>0</v>
      </c>
    </row>
    <row r="464" spans="8:11" ht="14.4" x14ac:dyDescent="0.3">
      <c r="H464" s="13" t="b">
        <f>NOT(AND(OR(Design!C464="",ISBLANK(Design!C464),Design!C464=0),OR(Design!F464="",ISBLANK(Design!F464),Design!F464=0),OR(Design!L464="",ISBLANK(Design!L464)),OR(ISBLANK(Design!A464),Design!A464=0)))</f>
        <v>0</v>
      </c>
      <c r="I464" s="390" t="str">
        <f t="array" ref="I464">IF(H464:H680,ROW(H464:H680),"")</f>
        <v/>
      </c>
      <c r="J464" s="390" t="e">
        <f t="shared" si="12"/>
        <v>#NUM!</v>
      </c>
      <c r="K464" t="b" cm="1">
        <f t="array" ref="K464">IFERROR(INDEX(Design!A$1:A$680,_Formatting!$J464)&gt;0,FALSE)</f>
        <v>0</v>
      </c>
    </row>
    <row r="465" spans="8:11" ht="14.4" x14ac:dyDescent="0.3">
      <c r="H465" s="13" t="b">
        <f>NOT(AND(OR(Design!C465="",ISBLANK(Design!C465),Design!C465=0),OR(Design!F465="",ISBLANK(Design!F465),Design!F465=0),OR(Design!L465="",ISBLANK(Design!L465)),OR(ISBLANK(Design!A465),Design!A465=0)))</f>
        <v>0</v>
      </c>
      <c r="I465" s="390" t="str">
        <f t="array" ref="I465">IF(H465:H680,ROW(H465:H680),"")</f>
        <v/>
      </c>
      <c r="J465" s="390" t="e">
        <f t="shared" si="12"/>
        <v>#NUM!</v>
      </c>
      <c r="K465" t="b" cm="1">
        <f t="array" ref="K465">IFERROR(INDEX(Design!A$1:A$680,_Formatting!$J465)&gt;0,FALSE)</f>
        <v>0</v>
      </c>
    </row>
    <row r="466" spans="8:11" ht="14.4" x14ac:dyDescent="0.3">
      <c r="H466" s="13" t="b">
        <f>NOT(AND(OR(Design!C466="",ISBLANK(Design!C466),Design!C466=0),OR(Design!F466="",ISBLANK(Design!F466),Design!F466=0),OR(Design!L466="",ISBLANK(Design!L466)),OR(ISBLANK(Design!A466),Design!A466=0)))</f>
        <v>0</v>
      </c>
      <c r="I466" s="390" t="str">
        <f t="array" ref="I466">IF(H466:H680,ROW(H466:H680),"")</f>
        <v/>
      </c>
      <c r="J466" s="390" t="e">
        <f t="shared" si="12"/>
        <v>#NUM!</v>
      </c>
      <c r="K466" t="b" cm="1">
        <f t="array" ref="K466">IFERROR(INDEX(Design!A$1:A$680,_Formatting!$J466)&gt;0,FALSE)</f>
        <v>0</v>
      </c>
    </row>
    <row r="467" spans="8:11" ht="14.4" x14ac:dyDescent="0.3">
      <c r="H467" s="13" t="b">
        <f>NOT(AND(OR(Design!C467="",ISBLANK(Design!C467),Design!C467=0),OR(Design!F467="",ISBLANK(Design!F467),Design!F467=0),OR(Design!L467="",ISBLANK(Design!L467)),OR(ISBLANK(Design!A467),Design!A467=0)))</f>
        <v>0</v>
      </c>
      <c r="I467" s="390" t="str">
        <f t="array" ref="I467">IF(H467:H680,ROW(H467:H680),"")</f>
        <v/>
      </c>
      <c r="J467" s="390" t="e">
        <f t="shared" si="12"/>
        <v>#NUM!</v>
      </c>
      <c r="K467" t="b" cm="1">
        <f t="array" ref="K467">IFERROR(INDEX(Design!A$1:A$680,_Formatting!$J467)&gt;0,FALSE)</f>
        <v>0</v>
      </c>
    </row>
    <row r="468" spans="8:11" ht="14.4" x14ac:dyDescent="0.3">
      <c r="H468" s="13" t="b">
        <f>NOT(AND(OR(Design!C468="",ISBLANK(Design!C468),Design!C468=0),OR(Design!F468="",ISBLANK(Design!F468),Design!F468=0),OR(Design!L468="",ISBLANK(Design!L468)),OR(ISBLANK(Design!A468),Design!A468=0)))</f>
        <v>0</v>
      </c>
      <c r="I468" s="390" t="str">
        <f t="array" ref="I468">IF(H468:H680,ROW(H468:H680),"")</f>
        <v/>
      </c>
      <c r="J468" s="390" t="e">
        <f t="shared" si="12"/>
        <v>#NUM!</v>
      </c>
      <c r="K468" t="b" cm="1">
        <f t="array" ref="K468">IFERROR(INDEX(Design!A$1:A$680,_Formatting!$J468)&gt;0,FALSE)</f>
        <v>0</v>
      </c>
    </row>
    <row r="469" spans="8:11" ht="14.4" x14ac:dyDescent="0.3">
      <c r="H469" s="13" t="b">
        <f>NOT(AND(OR(Design!C469="",ISBLANK(Design!C469),Design!C469=0),OR(Design!F469="",ISBLANK(Design!F469),Design!F469=0),OR(Design!L469="",ISBLANK(Design!L469)),OR(ISBLANK(Design!A469),Design!A469=0)))</f>
        <v>0</v>
      </c>
      <c r="I469" s="390" t="str">
        <f t="array" ref="I469">IF(H469:H680,ROW(H469:H680),"")</f>
        <v/>
      </c>
      <c r="J469" s="390" t="e">
        <f t="shared" si="12"/>
        <v>#NUM!</v>
      </c>
      <c r="K469" t="b" cm="1">
        <f t="array" ref="K469">IFERROR(INDEX(Design!A$1:A$680,_Formatting!$J469)&gt;0,FALSE)</f>
        <v>0</v>
      </c>
    </row>
    <row r="470" spans="8:11" ht="14.4" x14ac:dyDescent="0.3">
      <c r="H470" s="13" t="b">
        <f>NOT(AND(OR(Design!C470="",ISBLANK(Design!C470),Design!C470=0),OR(Design!F470="",ISBLANK(Design!F470),Design!F470=0),OR(Design!L470="",ISBLANK(Design!L470)),OR(ISBLANK(Design!A470),Design!A470=0)))</f>
        <v>0</v>
      </c>
      <c r="I470" s="390" t="str">
        <f t="array" ref="I470">IF(H470:H680,ROW(H470:H680),"")</f>
        <v/>
      </c>
      <c r="J470" s="390" t="e">
        <f t="shared" si="12"/>
        <v>#NUM!</v>
      </c>
      <c r="K470" t="b" cm="1">
        <f t="array" ref="K470">IFERROR(INDEX(Design!A$1:A$680,_Formatting!$J470)&gt;0,FALSE)</f>
        <v>0</v>
      </c>
    </row>
    <row r="471" spans="8:11" ht="14.4" x14ac:dyDescent="0.3">
      <c r="H471" s="13" t="b">
        <f>NOT(AND(OR(Design!C471="",ISBLANK(Design!C471),Design!C471=0),OR(Design!F471="",ISBLANK(Design!F471),Design!F471=0),OR(Design!L471="",ISBLANK(Design!L471)),OR(ISBLANK(Design!A471),Design!A471=0)))</f>
        <v>0</v>
      </c>
      <c r="I471" s="390" t="str">
        <f t="array" ref="I471">IF(H471:H680,ROW(H471:H680),"")</f>
        <v/>
      </c>
      <c r="J471" s="390" t="e">
        <f t="shared" si="12"/>
        <v>#NUM!</v>
      </c>
      <c r="K471" t="b" cm="1">
        <f t="array" ref="K471">IFERROR(INDEX(Design!A$1:A$680,_Formatting!$J471)&gt;0,FALSE)</f>
        <v>0</v>
      </c>
    </row>
    <row r="472" spans="8:11" ht="14.4" x14ac:dyDescent="0.3">
      <c r="H472" s="13" t="b">
        <f>NOT(AND(OR(Design!C472="",ISBLANK(Design!C472),Design!C472=0),OR(Design!F472="",ISBLANK(Design!F472),Design!F472=0),OR(Design!L472="",ISBLANK(Design!L472)),OR(ISBLANK(Design!A472),Design!A472=0)))</f>
        <v>0</v>
      </c>
      <c r="I472" s="390" t="str">
        <f t="array" ref="I472">IF(H472:H680,ROW(H472:H680),"")</f>
        <v/>
      </c>
      <c r="J472" s="390" t="e">
        <f t="shared" si="12"/>
        <v>#NUM!</v>
      </c>
      <c r="K472" t="b" cm="1">
        <f t="array" ref="K472">IFERROR(INDEX(Design!A$1:A$680,_Formatting!$J472)&gt;0,FALSE)</f>
        <v>0</v>
      </c>
    </row>
    <row r="473" spans="8:11" ht="14.4" x14ac:dyDescent="0.3">
      <c r="H473" s="13" t="b">
        <f>NOT(AND(OR(Design!C473="",ISBLANK(Design!C473),Design!C473=0),OR(Design!F473="",ISBLANK(Design!F473),Design!F473=0),OR(Design!L473="",ISBLANK(Design!L473)),OR(ISBLANK(Design!A473),Design!A473=0)))</f>
        <v>0</v>
      </c>
      <c r="I473" s="390" t="str">
        <f t="array" ref="I473">IF(H473:H680,ROW(H473:H680),"")</f>
        <v/>
      </c>
      <c r="J473" s="390" t="e">
        <f t="shared" si="12"/>
        <v>#NUM!</v>
      </c>
      <c r="K473" t="b" cm="1">
        <f t="array" ref="K473">IFERROR(INDEX(Design!A$1:A$680,_Formatting!$J473)&gt;0,FALSE)</f>
        <v>0</v>
      </c>
    </row>
    <row r="474" spans="8:11" ht="14.4" x14ac:dyDescent="0.3">
      <c r="H474" s="13" t="b">
        <f>NOT(AND(OR(Design!C474="",ISBLANK(Design!C474),Design!C474=0),OR(Design!F474="",ISBLANK(Design!F474),Design!F474=0),OR(Design!L474="",ISBLANK(Design!L474)),OR(ISBLANK(Design!A474),Design!A474=0)))</f>
        <v>0</v>
      </c>
      <c r="I474" s="390" t="str">
        <f t="array" ref="I474">IF(H474:H680,ROW(H474:H680),"")</f>
        <v/>
      </c>
      <c r="J474" s="390" t="e">
        <f t="shared" si="12"/>
        <v>#NUM!</v>
      </c>
      <c r="K474" t="b" cm="1">
        <f t="array" ref="K474">IFERROR(INDEX(Design!A$1:A$680,_Formatting!$J474)&gt;0,FALSE)</f>
        <v>0</v>
      </c>
    </row>
    <row r="475" spans="8:11" ht="14.4" x14ac:dyDescent="0.3">
      <c r="H475" s="13" t="b">
        <f>NOT(AND(OR(Design!C475="",ISBLANK(Design!C475),Design!C475=0),OR(Design!F475="",ISBLANK(Design!F475),Design!F475=0),OR(Design!L475="",ISBLANK(Design!L475)),OR(ISBLANK(Design!A475),Design!A475=0)))</f>
        <v>0</v>
      </c>
      <c r="I475" s="390" t="str">
        <f t="array" ref="I475">IF(H475:H680,ROW(H475:H680),"")</f>
        <v/>
      </c>
      <c r="J475" s="390" t="e">
        <f t="shared" si="12"/>
        <v>#NUM!</v>
      </c>
      <c r="K475" t="b" cm="1">
        <f t="array" ref="K475">IFERROR(INDEX(Design!A$1:A$680,_Formatting!$J475)&gt;0,FALSE)</f>
        <v>0</v>
      </c>
    </row>
    <row r="476" spans="8:11" ht="14.4" x14ac:dyDescent="0.3">
      <c r="H476" s="13" t="b">
        <f>NOT(AND(OR(Design!C476="",ISBLANK(Design!C476),Design!C476=0),OR(Design!F476="",ISBLANK(Design!F476),Design!F476=0),OR(Design!L476="",ISBLANK(Design!L476)),OR(ISBLANK(Design!A476),Design!A476=0)))</f>
        <v>0</v>
      </c>
      <c r="I476" s="390" t="str">
        <f t="array" ref="I476">IF(H476:H680,ROW(H476:H680),"")</f>
        <v/>
      </c>
      <c r="J476" s="390" t="e">
        <f t="shared" si="12"/>
        <v>#NUM!</v>
      </c>
      <c r="K476" t="b" cm="1">
        <f t="array" ref="K476">IFERROR(INDEX(Design!A$1:A$680,_Formatting!$J476)&gt;0,FALSE)</f>
        <v>0</v>
      </c>
    </row>
    <row r="477" spans="8:11" ht="14.4" x14ac:dyDescent="0.3">
      <c r="H477" s="13" t="b">
        <f>NOT(AND(OR(Design!C477="",ISBLANK(Design!C477),Design!C477=0),OR(Design!F477="",ISBLANK(Design!F477),Design!F477=0),OR(Design!L477="",ISBLANK(Design!L477)),OR(ISBLANK(Design!A477),Design!A477=0)))</f>
        <v>0</v>
      </c>
      <c r="I477" s="390" t="str">
        <f t="array" ref="I477">IF(H477:H680,ROW(H477:H680),"")</f>
        <v/>
      </c>
      <c r="J477" s="390" t="e">
        <f t="shared" si="12"/>
        <v>#NUM!</v>
      </c>
      <c r="K477" t="b" cm="1">
        <f t="array" ref="K477">IFERROR(INDEX(Design!A$1:A$680,_Formatting!$J477)&gt;0,FALSE)</f>
        <v>0</v>
      </c>
    </row>
    <row r="478" spans="8:11" ht="14.4" x14ac:dyDescent="0.3">
      <c r="H478" s="13" t="b">
        <f>NOT(AND(OR(Design!C478="",ISBLANK(Design!C478),Design!C478=0),OR(Design!F478="",ISBLANK(Design!F478),Design!F478=0),OR(Design!L478="",ISBLANK(Design!L478)),OR(ISBLANK(Design!A478),Design!A478=0)))</f>
        <v>0</v>
      </c>
      <c r="I478" s="390" t="str">
        <f t="array" ref="I478">IF(H478:H680,ROW(H478:H680),"")</f>
        <v/>
      </c>
      <c r="J478" s="390" t="e">
        <f t="shared" si="12"/>
        <v>#NUM!</v>
      </c>
      <c r="K478" t="b" cm="1">
        <f t="array" ref="K478">IFERROR(INDEX(Design!A$1:A$680,_Formatting!$J478)&gt;0,FALSE)</f>
        <v>0</v>
      </c>
    </row>
    <row r="479" spans="8:11" ht="14.4" x14ac:dyDescent="0.3">
      <c r="H479" s="13" t="b">
        <f>NOT(AND(OR(Design!C479="",ISBLANK(Design!C479),Design!C479=0),OR(Design!F479="",ISBLANK(Design!F479),Design!F479=0),OR(Design!L479="",ISBLANK(Design!L479)),OR(ISBLANK(Design!A479),Design!A479=0)))</f>
        <v>0</v>
      </c>
      <c r="I479" s="390" t="str">
        <f t="array" ref="I479">IF(H479:H680,ROW(H479:H680),"")</f>
        <v/>
      </c>
      <c r="J479" s="390" t="e">
        <f t="shared" si="12"/>
        <v>#NUM!</v>
      </c>
      <c r="K479" t="b" cm="1">
        <f t="array" ref="K479">IFERROR(INDEX(Design!A$1:A$680,_Formatting!$J479)&gt;0,FALSE)</f>
        <v>0</v>
      </c>
    </row>
    <row r="480" spans="8:11" ht="14.4" x14ac:dyDescent="0.3">
      <c r="H480" s="13" t="b">
        <f>NOT(AND(OR(Design!C480="",ISBLANK(Design!C480),Design!C480=0),OR(Design!F480="",ISBLANK(Design!F480),Design!F480=0),OR(Design!L480="",ISBLANK(Design!L480)),OR(ISBLANK(Design!A480),Design!A480=0)))</f>
        <v>0</v>
      </c>
      <c r="I480" s="390" t="str">
        <f t="array" ref="I480">IF(H480:H680,ROW(H480:H680),"")</f>
        <v/>
      </c>
      <c r="J480" s="390" t="e">
        <f t="shared" si="12"/>
        <v>#NUM!</v>
      </c>
      <c r="K480" t="b" cm="1">
        <f t="array" ref="K480">IFERROR(INDEX(Design!A$1:A$680,_Formatting!$J480)&gt;0,FALSE)</f>
        <v>0</v>
      </c>
    </row>
    <row r="481" spans="8:11" ht="14.4" x14ac:dyDescent="0.3">
      <c r="H481" s="13" t="b">
        <f>NOT(AND(OR(Design!C481="",ISBLANK(Design!C481),Design!C481=0),OR(Design!F481="",ISBLANK(Design!F481),Design!F481=0),OR(Design!L481="",ISBLANK(Design!L481)),OR(ISBLANK(Design!A481),Design!A481=0)))</f>
        <v>0</v>
      </c>
      <c r="I481" s="390" t="str">
        <f t="array" ref="I481">IF(H481:H680,ROW(H481:H680),"")</f>
        <v/>
      </c>
      <c r="J481" s="390" t="e">
        <f t="shared" si="12"/>
        <v>#NUM!</v>
      </c>
      <c r="K481" t="b" cm="1">
        <f t="array" ref="K481">IFERROR(INDEX(Design!A$1:A$680,_Formatting!$J481)&gt;0,FALSE)</f>
        <v>0</v>
      </c>
    </row>
    <row r="482" spans="8:11" ht="14.4" x14ac:dyDescent="0.3">
      <c r="H482" s="13" t="b">
        <f>NOT(AND(OR(Design!C482="",ISBLANK(Design!C482),Design!C482=0),OR(Design!F482="",ISBLANK(Design!F482),Design!F482=0),OR(Design!L482="",ISBLANK(Design!L482)),OR(ISBLANK(Design!A482),Design!A482=0)))</f>
        <v>0</v>
      </c>
      <c r="I482" s="390" t="str">
        <f t="array" ref="I482">IF(H482:H680,ROW(H482:H680),"")</f>
        <v/>
      </c>
      <c r="J482" s="390" t="e">
        <f t="shared" si="12"/>
        <v>#NUM!</v>
      </c>
      <c r="K482" t="b" cm="1">
        <f t="array" ref="K482">IFERROR(INDEX(Design!A$1:A$680,_Formatting!$J482)&gt;0,FALSE)</f>
        <v>0</v>
      </c>
    </row>
    <row r="483" spans="8:11" ht="14.4" x14ac:dyDescent="0.3">
      <c r="H483" s="13" t="b">
        <f>NOT(AND(OR(Design!C483="",ISBLANK(Design!C483),Design!C483=0),OR(Design!F483="",ISBLANK(Design!F483),Design!F483=0),OR(Design!L483="",ISBLANK(Design!L483)),OR(ISBLANK(Design!A483),Design!A483=0)))</f>
        <v>0</v>
      </c>
      <c r="I483" s="390" t="str">
        <f t="array" ref="I483">IF(H483:H680,ROW(H483:H680),"")</f>
        <v/>
      </c>
      <c r="J483" s="390" t="e">
        <f t="shared" si="12"/>
        <v>#NUM!</v>
      </c>
      <c r="K483" t="b" cm="1">
        <f t="array" ref="K483">IFERROR(INDEX(Design!A$1:A$680,_Formatting!$J483)&gt;0,FALSE)</f>
        <v>0</v>
      </c>
    </row>
    <row r="484" spans="8:11" ht="14.4" x14ac:dyDescent="0.3">
      <c r="H484" s="13" t="b">
        <f>NOT(AND(OR(Design!C484="",ISBLANK(Design!C484),Design!C484=0),OR(Design!F484="",ISBLANK(Design!F484),Design!F484=0),OR(Design!L484="",ISBLANK(Design!L484)),OR(ISBLANK(Design!A484),Design!A484=0)))</f>
        <v>0</v>
      </c>
      <c r="I484" s="390" t="str">
        <f t="array" ref="I484">IF(H484:H680,ROW(H484:H680),"")</f>
        <v/>
      </c>
      <c r="J484" s="390" t="e">
        <f t="shared" si="12"/>
        <v>#NUM!</v>
      </c>
      <c r="K484" t="b" cm="1">
        <f t="array" ref="K484">IFERROR(INDEX(Design!A$1:A$680,_Formatting!$J484)&gt;0,FALSE)</f>
        <v>0</v>
      </c>
    </row>
    <row r="485" spans="8:11" ht="14.4" x14ac:dyDescent="0.3">
      <c r="H485" s="13" t="b">
        <f>NOT(AND(OR(Design!C485="",ISBLANK(Design!C485),Design!C485=0),OR(Design!F485="",ISBLANK(Design!F485),Design!F485=0),OR(Design!L485="",ISBLANK(Design!L485)),OR(ISBLANK(Design!A485),Design!A485=0)))</f>
        <v>0</v>
      </c>
      <c r="I485" s="390" t="str">
        <f t="array" ref="I485">IF(H485:H680,ROW(H485:H680),"")</f>
        <v/>
      </c>
      <c r="J485" s="390" t="e">
        <f t="shared" si="12"/>
        <v>#NUM!</v>
      </c>
      <c r="K485" t="b" cm="1">
        <f t="array" ref="K485">IFERROR(INDEX(Design!A$1:A$680,_Formatting!$J485)&gt;0,FALSE)</f>
        <v>0</v>
      </c>
    </row>
    <row r="486" spans="8:11" ht="14.4" x14ac:dyDescent="0.3">
      <c r="H486" s="13" t="b">
        <f>NOT(AND(OR(Design!C486="",ISBLANK(Design!C486),Design!C486=0),OR(Design!F486="",ISBLANK(Design!F486),Design!F486=0),OR(Design!L486="",ISBLANK(Design!L486)),OR(ISBLANK(Design!A486),Design!A486=0)))</f>
        <v>0</v>
      </c>
      <c r="I486" s="390" t="str">
        <f t="array" ref="I486">IF(H486:H680,ROW(H486:H680),"")</f>
        <v/>
      </c>
      <c r="J486" s="390" t="e">
        <f t="shared" si="12"/>
        <v>#NUM!</v>
      </c>
      <c r="K486" t="b" cm="1">
        <f t="array" ref="K486">IFERROR(INDEX(Design!A$1:A$680,_Formatting!$J486)&gt;0,FALSE)</f>
        <v>0</v>
      </c>
    </row>
    <row r="487" spans="8:11" ht="14.4" x14ac:dyDescent="0.3">
      <c r="H487" s="13" t="b">
        <f>NOT(AND(OR(Design!C487="",ISBLANK(Design!C487),Design!C487=0),OR(Design!F487="",ISBLANK(Design!F487),Design!F487=0),OR(Design!L487="",ISBLANK(Design!L487)),OR(ISBLANK(Design!A487),Design!A487=0)))</f>
        <v>0</v>
      </c>
      <c r="I487" s="390" t="str">
        <f t="array" ref="I487">IF(H487:H680,ROW(H487:H680),"")</f>
        <v/>
      </c>
      <c r="J487" s="390" t="e">
        <f t="shared" si="12"/>
        <v>#NUM!</v>
      </c>
      <c r="K487" t="b" cm="1">
        <f t="array" ref="K487">IFERROR(INDEX(Design!A$1:A$680,_Formatting!$J487)&gt;0,FALSE)</f>
        <v>0</v>
      </c>
    </row>
    <row r="488" spans="8:11" ht="14.4" x14ac:dyDescent="0.3">
      <c r="H488" s="13" t="b">
        <f>NOT(AND(OR(Design!C488="",ISBLANK(Design!C488),Design!C488=0),OR(Design!F488="",ISBLANK(Design!F488),Design!F488=0),OR(Design!L488="",ISBLANK(Design!L488)),OR(ISBLANK(Design!A488),Design!A488=0)))</f>
        <v>0</v>
      </c>
      <c r="I488" s="390" t="str">
        <f t="array" ref="I488">IF(H488:H680,ROW(H488:H680),"")</f>
        <v/>
      </c>
      <c r="J488" s="390" t="e">
        <f t="shared" si="12"/>
        <v>#NUM!</v>
      </c>
      <c r="K488" t="b" cm="1">
        <f t="array" ref="K488">IFERROR(INDEX(Design!A$1:A$680,_Formatting!$J488)&gt;0,FALSE)</f>
        <v>0</v>
      </c>
    </row>
    <row r="489" spans="8:11" ht="14.4" x14ac:dyDescent="0.3">
      <c r="H489" s="13" t="b">
        <f>NOT(AND(OR(Design!C489="",ISBLANK(Design!C489),Design!C489=0),OR(Design!F489="",ISBLANK(Design!F489),Design!F489=0),OR(Design!L489="",ISBLANK(Design!L489)),OR(ISBLANK(Design!A489),Design!A489=0)))</f>
        <v>0</v>
      </c>
      <c r="I489" s="390" t="str">
        <f t="array" ref="I489">IF(H489:H680,ROW(H489:H680),"")</f>
        <v/>
      </c>
      <c r="J489" s="390" t="e">
        <f t="shared" si="12"/>
        <v>#NUM!</v>
      </c>
      <c r="K489" t="b" cm="1">
        <f t="array" ref="K489">IFERROR(INDEX(Design!A$1:A$680,_Formatting!$J489)&gt;0,FALSE)</f>
        <v>0</v>
      </c>
    </row>
    <row r="490" spans="8:11" ht="14.4" x14ac:dyDescent="0.3">
      <c r="H490" s="13" t="b">
        <f>NOT(AND(OR(Design!C490="",ISBLANK(Design!C490),Design!C490=0),OR(Design!F490="",ISBLANK(Design!F490),Design!F490=0),OR(Design!L490="",ISBLANK(Design!L490)),OR(ISBLANK(Design!A490),Design!A490=0)))</f>
        <v>0</v>
      </c>
      <c r="I490" s="390" t="str">
        <f t="array" ref="I490">IF(H490:H680,ROW(H490:H680),"")</f>
        <v/>
      </c>
      <c r="J490" s="390" t="e">
        <f t="shared" si="12"/>
        <v>#NUM!</v>
      </c>
      <c r="K490" t="b" cm="1">
        <f t="array" ref="K490">IFERROR(INDEX(Design!A$1:A$680,_Formatting!$J490)&gt;0,FALSE)</f>
        <v>0</v>
      </c>
    </row>
    <row r="491" spans="8:11" ht="14.4" x14ac:dyDescent="0.3">
      <c r="H491" s="13" t="b">
        <f>NOT(AND(OR(Design!C491="",ISBLANK(Design!C491),Design!C491=0),OR(Design!F491="",ISBLANK(Design!F491),Design!F491=0),OR(Design!L491="",ISBLANK(Design!L491)),OR(ISBLANK(Design!A491),Design!A491=0)))</f>
        <v>0</v>
      </c>
      <c r="I491" s="390" t="str">
        <f t="array" ref="I491">IF(H491:H680,ROW(H491:H680),"")</f>
        <v/>
      </c>
      <c r="J491" s="390" t="e">
        <f t="shared" si="12"/>
        <v>#NUM!</v>
      </c>
      <c r="K491" t="b" cm="1">
        <f t="array" ref="K491">IFERROR(INDEX(Design!A$1:A$680,_Formatting!$J491)&gt;0,FALSE)</f>
        <v>0</v>
      </c>
    </row>
    <row r="492" spans="8:11" ht="14.4" x14ac:dyDescent="0.3">
      <c r="H492" s="13" t="b">
        <f>NOT(AND(OR(Design!C492="",ISBLANK(Design!C492),Design!C492=0),OR(Design!F492="",ISBLANK(Design!F492),Design!F492=0),OR(Design!L492="",ISBLANK(Design!L492)),OR(ISBLANK(Design!A492),Design!A492=0)))</f>
        <v>0</v>
      </c>
      <c r="I492" s="390" t="str">
        <f t="array" ref="I492">IF(H492:H680,ROW(H492:H680),"")</f>
        <v/>
      </c>
      <c r="J492" s="390" t="e">
        <f t="shared" si="12"/>
        <v>#NUM!</v>
      </c>
      <c r="K492" t="b" cm="1">
        <f t="array" ref="K492">IFERROR(INDEX(Design!A$1:A$680,_Formatting!$J492)&gt;0,FALSE)</f>
        <v>0</v>
      </c>
    </row>
    <row r="493" spans="8:11" ht="14.4" x14ac:dyDescent="0.3">
      <c r="H493" s="13" t="b">
        <f>NOT(AND(OR(Design!C493="",ISBLANK(Design!C493),Design!C493=0),OR(Design!F493="",ISBLANK(Design!F493),Design!F493=0),OR(Design!L493="",ISBLANK(Design!L493)),OR(ISBLANK(Design!A493),Design!A493=0)))</f>
        <v>0</v>
      </c>
      <c r="I493" s="390" t="str">
        <f t="array" ref="I493">IF(H493:H680,ROW(H493:H680),"")</f>
        <v/>
      </c>
      <c r="J493" s="390" t="e">
        <f t="shared" si="12"/>
        <v>#NUM!</v>
      </c>
      <c r="K493" t="b" cm="1">
        <f t="array" ref="K493">IFERROR(INDEX(Design!A$1:A$680,_Formatting!$J493)&gt;0,FALSE)</f>
        <v>0</v>
      </c>
    </row>
    <row r="494" spans="8:11" ht="14.4" x14ac:dyDescent="0.3">
      <c r="H494" s="13" t="b">
        <f>NOT(AND(OR(Design!C494="",ISBLANK(Design!C494),Design!C494=0),OR(Design!F494="",ISBLANK(Design!F494),Design!F494=0),OR(Design!L494="",ISBLANK(Design!L494)),OR(ISBLANK(Design!A494),Design!A494=0)))</f>
        <v>0</v>
      </c>
      <c r="I494" s="390" t="str">
        <f t="array" ref="I494">IF(H494:H680,ROW(H494:H680),"")</f>
        <v/>
      </c>
      <c r="J494" s="390" t="e">
        <f t="shared" si="12"/>
        <v>#NUM!</v>
      </c>
      <c r="K494" t="b" cm="1">
        <f t="array" ref="K494">IFERROR(INDEX(Design!A$1:A$680,_Formatting!$J494)&gt;0,FALSE)</f>
        <v>0</v>
      </c>
    </row>
    <row r="495" spans="8:11" ht="14.4" x14ac:dyDescent="0.3">
      <c r="H495" s="13" t="b">
        <f>NOT(AND(OR(Design!C495="",ISBLANK(Design!C495),Design!C495=0),OR(Design!F495="",ISBLANK(Design!F495),Design!F495=0),OR(Design!L495="",ISBLANK(Design!L495)),OR(ISBLANK(Design!A495),Design!A495=0)))</f>
        <v>0</v>
      </c>
      <c r="I495" s="390" t="str">
        <f t="array" ref="I495">IF(H495:H680,ROW(H495:H680),"")</f>
        <v/>
      </c>
      <c r="J495" s="390" t="e">
        <f t="shared" si="12"/>
        <v>#NUM!</v>
      </c>
      <c r="K495" t="b" cm="1">
        <f t="array" ref="K495">IFERROR(INDEX(Design!A$1:A$680,_Formatting!$J495)&gt;0,FALSE)</f>
        <v>0</v>
      </c>
    </row>
    <row r="496" spans="8:11" ht="14.4" x14ac:dyDescent="0.3">
      <c r="H496" s="13" t="b">
        <f>NOT(AND(OR(Design!C496="",ISBLANK(Design!C496),Design!C496=0),OR(Design!F496="",ISBLANK(Design!F496),Design!F496=0),OR(Design!L496="",ISBLANK(Design!L496)),OR(ISBLANK(Design!A496),Design!A496=0)))</f>
        <v>0</v>
      </c>
      <c r="I496" s="390" t="str">
        <f t="array" ref="I496">IF(H496:H680,ROW(H496:H680),"")</f>
        <v/>
      </c>
      <c r="J496" s="390" t="e">
        <f t="shared" si="12"/>
        <v>#NUM!</v>
      </c>
      <c r="K496" t="b" cm="1">
        <f t="array" ref="K496">IFERROR(INDEX(Design!A$1:A$680,_Formatting!$J496)&gt;0,FALSE)</f>
        <v>0</v>
      </c>
    </row>
    <row r="497" spans="8:11" ht="14.4" x14ac:dyDescent="0.3">
      <c r="H497" s="13" t="b">
        <f>NOT(AND(OR(Design!C497="",ISBLANK(Design!C497),Design!C497=0),OR(Design!F497="",ISBLANK(Design!F497),Design!F497=0),OR(Design!L497="",ISBLANK(Design!L497)),OR(ISBLANK(Design!A497),Design!A497=0)))</f>
        <v>0</v>
      </c>
      <c r="I497" s="390" t="str">
        <f t="array" ref="I497">IF(H497:H680,ROW(H497:H680),"")</f>
        <v/>
      </c>
      <c r="J497" s="390" t="e">
        <f t="shared" si="12"/>
        <v>#NUM!</v>
      </c>
      <c r="K497" t="b" cm="1">
        <f t="array" ref="K497">IFERROR(INDEX(Design!A$1:A$680,_Formatting!$J497)&gt;0,FALSE)</f>
        <v>0</v>
      </c>
    </row>
    <row r="498" spans="8:11" ht="14.4" x14ac:dyDescent="0.3">
      <c r="H498" s="13" t="b">
        <f>NOT(AND(OR(Design!C498="",ISBLANK(Design!C498),Design!C498=0),OR(Design!F498="",ISBLANK(Design!F498),Design!F498=0),OR(Design!L498="",ISBLANK(Design!L498)),OR(ISBLANK(Design!A498),Design!A498=0)))</f>
        <v>0</v>
      </c>
      <c r="I498" s="390" t="str">
        <f t="array" ref="I498">IF(H498:H680,ROW(H498:H680),"")</f>
        <v/>
      </c>
      <c r="J498" s="390" t="e">
        <f t="shared" si="12"/>
        <v>#NUM!</v>
      </c>
      <c r="K498" t="b" cm="1">
        <f t="array" ref="K498">IFERROR(INDEX(Design!A$1:A$680,_Formatting!$J498)&gt;0,FALSE)</f>
        <v>0</v>
      </c>
    </row>
    <row r="499" spans="8:11" ht="14.4" x14ac:dyDescent="0.3">
      <c r="H499" s="13" t="b">
        <f>NOT(AND(OR(Design!C499="",ISBLANK(Design!C499),Design!C499=0),OR(Design!F499="",ISBLANK(Design!F499),Design!F499=0),OR(Design!L499="",ISBLANK(Design!L499)),OR(ISBLANK(Design!A499),Design!A499=0)))</f>
        <v>0</v>
      </c>
      <c r="I499" s="390" t="str">
        <f t="array" ref="I499">IF(H499:H680,ROW(H499:H680),"")</f>
        <v/>
      </c>
      <c r="J499" s="390" t="e">
        <f t="shared" si="12"/>
        <v>#NUM!</v>
      </c>
      <c r="K499" t="b" cm="1">
        <f t="array" ref="K499">IFERROR(INDEX(Design!A$1:A$680,_Formatting!$J499)&gt;0,FALSE)</f>
        <v>0</v>
      </c>
    </row>
    <row r="500" spans="8:11" ht="14.4" x14ac:dyDescent="0.3">
      <c r="H500" s="13" t="b">
        <f>NOT(AND(OR(Design!C500="",ISBLANK(Design!C500),Design!C500=0),OR(Design!F500="",ISBLANK(Design!F500),Design!F500=0),OR(Design!L500="",ISBLANK(Design!L500)),OR(ISBLANK(Design!A500),Design!A500=0)))</f>
        <v>0</v>
      </c>
      <c r="I500" s="390" t="str">
        <f t="array" ref="I500">IF(H500:H680,ROW(H500:H680),"")</f>
        <v/>
      </c>
      <c r="J500" s="390" t="e">
        <f t="shared" si="12"/>
        <v>#NUM!</v>
      </c>
      <c r="K500" t="b" cm="1">
        <f t="array" ref="K500">IFERROR(INDEX(Design!A$1:A$680,_Formatting!$J500)&gt;0,FALSE)</f>
        <v>0</v>
      </c>
    </row>
    <row r="501" spans="8:11" ht="14.4" x14ac:dyDescent="0.3">
      <c r="H501" s="13" t="b">
        <f>NOT(AND(OR(Design!C501="",ISBLANK(Design!C501),Design!C501=0),OR(Design!F501="",ISBLANK(Design!F501),Design!F501=0),OR(Design!L501="",ISBLANK(Design!L501)),OR(ISBLANK(Design!A501),Design!A501=0)))</f>
        <v>0</v>
      </c>
      <c r="I501" s="390" t="str">
        <f t="array" ref="I501">IF(H501:H680,ROW(H501:H680),"")</f>
        <v/>
      </c>
      <c r="J501" s="390" t="e">
        <f t="shared" si="12"/>
        <v>#NUM!</v>
      </c>
      <c r="K501" t="b" cm="1">
        <f t="array" ref="K501">IFERROR(INDEX(Design!A$1:A$680,_Formatting!$J501)&gt;0,FALSE)</f>
        <v>0</v>
      </c>
    </row>
    <row r="502" spans="8:11" ht="14.4" x14ac:dyDescent="0.3">
      <c r="H502" s="13" t="b">
        <f>NOT(AND(OR(Design!C502="",ISBLANK(Design!C502),Design!C502=0),OR(Design!F502="",ISBLANK(Design!F502),Design!F502=0),OR(Design!L502="",ISBLANK(Design!L502)),OR(ISBLANK(Design!A502),Design!A502=0)))</f>
        <v>0</v>
      </c>
      <c r="I502" s="390" t="str">
        <f t="array" ref="I502">IF(H502:H680,ROW(H502:H680),"")</f>
        <v/>
      </c>
      <c r="J502" s="390" t="e">
        <f t="shared" si="12"/>
        <v>#NUM!</v>
      </c>
      <c r="K502" t="b" cm="1">
        <f t="array" ref="K502">IFERROR(INDEX(Design!A$1:A$680,_Formatting!$J502)&gt;0,FALSE)</f>
        <v>0</v>
      </c>
    </row>
    <row r="503" spans="8:11" ht="14.4" x14ac:dyDescent="0.3">
      <c r="H503" s="13" t="b">
        <f>NOT(AND(OR(Design!C503="",ISBLANK(Design!C503),Design!C503=0),OR(Design!F503="",ISBLANK(Design!F503),Design!F503=0),OR(Design!L503="",ISBLANK(Design!L503)),OR(ISBLANK(Design!A503),Design!A503=0)))</f>
        <v>0</v>
      </c>
      <c r="I503" s="390" t="str">
        <f t="array" ref="I503">IF(H503:H680,ROW(H503:H680),"")</f>
        <v/>
      </c>
      <c r="J503" s="390" t="e">
        <f t="shared" si="12"/>
        <v>#NUM!</v>
      </c>
      <c r="K503" t="b" cm="1">
        <f t="array" ref="K503">IFERROR(INDEX(Design!A$1:A$680,_Formatting!$J503)&gt;0,FALSE)</f>
        <v>0</v>
      </c>
    </row>
    <row r="504" spans="8:11" ht="14.4" x14ac:dyDescent="0.3">
      <c r="H504" s="13" t="b">
        <f>NOT(AND(OR(Design!C504="",ISBLANK(Design!C504),Design!C504=0),OR(Design!F504="",ISBLANK(Design!F504),Design!F504=0),OR(Design!L504="",ISBLANK(Design!L504)),OR(ISBLANK(Design!A504),Design!A504=0)))</f>
        <v>0</v>
      </c>
      <c r="I504" s="390" t="str">
        <f t="array" ref="I504">IF(H504:H680,ROW(H504:H680),"")</f>
        <v/>
      </c>
      <c r="J504" s="390" t="e">
        <f t="shared" si="12"/>
        <v>#NUM!</v>
      </c>
      <c r="K504" t="b" cm="1">
        <f t="array" ref="K504">IFERROR(INDEX(Design!A$1:A$680,_Formatting!$J504)&gt;0,FALSE)</f>
        <v>0</v>
      </c>
    </row>
    <row r="505" spans="8:11" ht="14.4" x14ac:dyDescent="0.3">
      <c r="H505" s="13" t="b">
        <f>NOT(AND(OR(Design!C505="",ISBLANK(Design!C505),Design!C505=0),OR(Design!F505="",ISBLANK(Design!F505),Design!F505=0),OR(Design!L505="",ISBLANK(Design!L505)),OR(ISBLANK(Design!A505),Design!A505=0)))</f>
        <v>0</v>
      </c>
      <c r="I505" s="390" t="str">
        <f t="array" ref="I505">IF(H505:H680,ROW(H505:H680),"")</f>
        <v/>
      </c>
      <c r="J505" s="390" t="e">
        <f t="shared" si="12"/>
        <v>#NUM!</v>
      </c>
      <c r="K505" t="b" cm="1">
        <f t="array" ref="K505">IFERROR(INDEX(Design!A$1:A$680,_Formatting!$J505)&gt;0,FALSE)</f>
        <v>0</v>
      </c>
    </row>
    <row r="506" spans="8:11" ht="14.4" x14ac:dyDescent="0.3">
      <c r="H506" s="13" t="b">
        <f>NOT(AND(OR(Design!C506="",ISBLANK(Design!C506),Design!C506=0),OR(Design!F506="",ISBLANK(Design!F506),Design!F506=0),OR(Design!L506="",ISBLANK(Design!L506)),OR(ISBLANK(Design!A506),Design!A506=0)))</f>
        <v>0</v>
      </c>
      <c r="I506" s="390" t="str">
        <f t="array" ref="I506">IF(H506:H680,ROW(H506:H680),"")</f>
        <v/>
      </c>
      <c r="J506" s="390" t="e">
        <f t="shared" si="12"/>
        <v>#NUM!</v>
      </c>
      <c r="K506" t="b" cm="1">
        <f t="array" ref="K506">IFERROR(INDEX(Design!A$1:A$680,_Formatting!$J506)&gt;0,FALSE)</f>
        <v>0</v>
      </c>
    </row>
    <row r="507" spans="8:11" ht="14.4" x14ac:dyDescent="0.3">
      <c r="H507" s="13" t="b">
        <f>NOT(AND(OR(Design!C507="",ISBLANK(Design!C507),Design!C507=0),OR(Design!F507="",ISBLANK(Design!F507),Design!F507=0),OR(Design!L507="",ISBLANK(Design!L507)),OR(ISBLANK(Design!A507),Design!A507=0)))</f>
        <v>0</v>
      </c>
      <c r="I507" s="390" t="str">
        <f t="array" ref="I507">IF(H507:H680,ROW(H507:H680),"")</f>
        <v/>
      </c>
      <c r="J507" s="390" t="e">
        <f t="shared" si="12"/>
        <v>#NUM!</v>
      </c>
      <c r="K507" t="b" cm="1">
        <f t="array" ref="K507">IFERROR(INDEX(Design!A$1:A$680,_Formatting!$J507)&gt;0,FALSE)</f>
        <v>0</v>
      </c>
    </row>
    <row r="508" spans="8:11" ht="14.4" x14ac:dyDescent="0.3">
      <c r="H508" s="13" t="b">
        <f>NOT(AND(OR(Design!C508="",ISBLANK(Design!C508),Design!C508=0),OR(Design!F508="",ISBLANK(Design!F508),Design!F508=0),OR(Design!L508="",ISBLANK(Design!L508)),OR(ISBLANK(Design!A508),Design!A508=0)))</f>
        <v>0</v>
      </c>
      <c r="I508" s="390" t="str">
        <f t="array" ref="I508">IF(H508:H680,ROW(H508:H680),"")</f>
        <v/>
      </c>
      <c r="J508" s="390" t="e">
        <f t="shared" si="12"/>
        <v>#NUM!</v>
      </c>
      <c r="K508" t="b" cm="1">
        <f t="array" ref="K508">IFERROR(INDEX(Design!A$1:A$680,_Formatting!$J508)&gt;0,FALSE)</f>
        <v>0</v>
      </c>
    </row>
    <row r="509" spans="8:11" ht="14.4" x14ac:dyDescent="0.3">
      <c r="H509" s="13" t="b">
        <f>NOT(AND(OR(Design!C509="",ISBLANK(Design!C509),Design!C509=0),OR(Design!F509="",ISBLANK(Design!F509),Design!F509=0),OR(Design!L509="",ISBLANK(Design!L509)),OR(ISBLANK(Design!A509),Design!A509=0)))</f>
        <v>0</v>
      </c>
      <c r="I509" s="390" t="str">
        <f t="array" ref="I509">IF(H509:H680,ROW(H509:H680),"")</f>
        <v/>
      </c>
      <c r="J509" s="390" t="e">
        <f t="shared" si="12"/>
        <v>#NUM!</v>
      </c>
      <c r="K509" t="b" cm="1">
        <f t="array" ref="K509">IFERROR(INDEX(Design!A$1:A$680,_Formatting!$J509)&gt;0,FALSE)</f>
        <v>0</v>
      </c>
    </row>
    <row r="510" spans="8:11" ht="14.4" x14ac:dyDescent="0.3">
      <c r="H510" s="13" t="b">
        <f>NOT(AND(OR(Design!C510="",ISBLANK(Design!C510),Design!C510=0),OR(Design!F510="",ISBLANK(Design!F510),Design!F510=0),OR(Design!L510="",ISBLANK(Design!L510)),OR(ISBLANK(Design!A510),Design!A510=0)))</f>
        <v>0</v>
      </c>
      <c r="I510" s="390" t="str">
        <f t="array" ref="I510">IF(H510:H680,ROW(H510:H680),"")</f>
        <v/>
      </c>
      <c r="J510" s="390" t="e">
        <f t="shared" si="12"/>
        <v>#NUM!</v>
      </c>
      <c r="K510" t="b" cm="1">
        <f t="array" ref="K510">IFERROR(INDEX(Design!A$1:A$680,_Formatting!$J510)&gt;0,FALSE)</f>
        <v>0</v>
      </c>
    </row>
    <row r="511" spans="8:11" ht="14.4" x14ac:dyDescent="0.3">
      <c r="H511" s="13" t="b">
        <f>NOT(AND(OR(Design!C511="",ISBLANK(Design!C511),Design!C511=0),OR(Design!F511="",ISBLANK(Design!F511),Design!F511=0),OR(Design!L511="",ISBLANK(Design!L511)),OR(ISBLANK(Design!A511),Design!A511=0)))</f>
        <v>0</v>
      </c>
      <c r="I511" s="390" t="str">
        <f t="array" ref="I511">IF(H511:H680,ROW(H511:H680),"")</f>
        <v/>
      </c>
      <c r="J511" s="390" t="e">
        <f t="shared" si="12"/>
        <v>#NUM!</v>
      </c>
      <c r="K511" t="b" cm="1">
        <f t="array" ref="K511">IFERROR(INDEX(Design!A$1:A$680,_Formatting!$J511)&gt;0,FALSE)</f>
        <v>0</v>
      </c>
    </row>
    <row r="512" spans="8:11" ht="14.4" x14ac:dyDescent="0.3">
      <c r="H512" s="13" t="b">
        <f>NOT(AND(OR(Design!C512="",ISBLANK(Design!C512),Design!C512=0),OR(Design!F512="",ISBLANK(Design!F512),Design!F512=0),OR(Design!L512="",ISBLANK(Design!L512)),OR(ISBLANK(Design!A512),Design!A512=0)))</f>
        <v>0</v>
      </c>
      <c r="I512" s="390" t="str">
        <f t="array" ref="I512">IF(H512:H680,ROW(H512:H680),"")</f>
        <v/>
      </c>
      <c r="J512" s="390" t="e">
        <f t="shared" si="12"/>
        <v>#NUM!</v>
      </c>
      <c r="K512" t="b" cm="1">
        <f t="array" ref="K512">IFERROR(INDEX(Design!A$1:A$680,_Formatting!$J512)&gt;0,FALSE)</f>
        <v>0</v>
      </c>
    </row>
    <row r="513" spans="8:11" ht="14.4" x14ac:dyDescent="0.3">
      <c r="H513" s="13" t="b">
        <f>NOT(AND(OR(Design!C513="",ISBLANK(Design!C513),Design!C513=0),OR(Design!F513="",ISBLANK(Design!F513),Design!F513=0),OR(Design!L513="",ISBLANK(Design!L513)),OR(ISBLANK(Design!A513),Design!A513=0)))</f>
        <v>0</v>
      </c>
      <c r="I513" s="390" t="str">
        <f t="array" ref="I513">IF(H513:H680,ROW(H513:H680),"")</f>
        <v/>
      </c>
      <c r="J513" s="390" t="e">
        <f t="shared" si="12"/>
        <v>#NUM!</v>
      </c>
      <c r="K513" t="b" cm="1">
        <f t="array" ref="K513">IFERROR(INDEX(Design!A$1:A$680,_Formatting!$J513)&gt;0,FALSE)</f>
        <v>0</v>
      </c>
    </row>
    <row r="514" spans="8:11" ht="14.4" x14ac:dyDescent="0.3">
      <c r="H514" s="13" t="b">
        <f>NOT(AND(OR(Design!C514="",ISBLANK(Design!C514),Design!C514=0),OR(Design!F514="",ISBLANK(Design!F514),Design!F514=0),OR(Design!L514="",ISBLANK(Design!L514)),OR(ISBLANK(Design!A514),Design!A514=0)))</f>
        <v>0</v>
      </c>
      <c r="I514" s="390" t="str">
        <f t="array" ref="I514">IF(H514:H680,ROW(H514:H680),"")</f>
        <v/>
      </c>
      <c r="J514" s="390" t="e">
        <f t="shared" si="12"/>
        <v>#NUM!</v>
      </c>
      <c r="K514" t="b" cm="1">
        <f t="array" ref="K514">IFERROR(INDEX(Design!A$1:A$680,_Formatting!$J514)&gt;0,FALSE)</f>
        <v>0</v>
      </c>
    </row>
    <row r="515" spans="8:11" ht="14.4" x14ac:dyDescent="0.3">
      <c r="H515" s="13" t="b">
        <f>NOT(AND(OR(Design!C515="",ISBLANK(Design!C515),Design!C515=0),OR(Design!F515="",ISBLANK(Design!F515),Design!F515=0),OR(Design!L515="",ISBLANK(Design!L515)),OR(ISBLANK(Design!A515),Design!A515=0)))</f>
        <v>0</v>
      </c>
      <c r="I515" s="390" t="str">
        <f t="array" ref="I515">IF(H515:H680,ROW(H515:H680),"")</f>
        <v/>
      </c>
      <c r="J515" s="390" t="e">
        <f t="shared" si="12"/>
        <v>#NUM!</v>
      </c>
      <c r="K515" t="b" cm="1">
        <f t="array" ref="K515">IFERROR(INDEX(Design!A$1:A$680,_Formatting!$J515)&gt;0,FALSE)</f>
        <v>0</v>
      </c>
    </row>
    <row r="516" spans="8:11" ht="14.4" x14ac:dyDescent="0.3">
      <c r="H516" s="13" t="b">
        <f>NOT(AND(OR(Design!C516="",ISBLANK(Design!C516),Design!C516=0),OR(Design!F516="",ISBLANK(Design!F516),Design!F516=0),OR(Design!L516="",ISBLANK(Design!L516)),OR(ISBLANK(Design!A516),Design!A516=0)))</f>
        <v>0</v>
      </c>
      <c r="I516" s="390" t="str">
        <f t="array" ref="I516">IF(H516:H680,ROW(H516:H680),"")</f>
        <v/>
      </c>
      <c r="J516" s="390" t="e">
        <f t="shared" si="12"/>
        <v>#NUM!</v>
      </c>
      <c r="K516" t="b" cm="1">
        <f t="array" ref="K516">IFERROR(INDEX(Design!A$1:A$680,_Formatting!$J516)&gt;0,FALSE)</f>
        <v>0</v>
      </c>
    </row>
    <row r="517" spans="8:11" ht="14.4" x14ac:dyDescent="0.3">
      <c r="H517" s="13" t="b">
        <f>NOT(AND(OR(Design!C517="",ISBLANK(Design!C517),Design!C517=0),OR(Design!F517="",ISBLANK(Design!F517),Design!F517=0),OR(Design!L517="",ISBLANK(Design!L517)),OR(ISBLANK(Design!A517),Design!A517=0)))</f>
        <v>0</v>
      </c>
      <c r="I517" s="390" t="str">
        <f t="array" ref="I517">IF(H517:H680,ROW(H517:H680),"")</f>
        <v/>
      </c>
      <c r="J517" s="390" t="e">
        <f t="shared" si="12"/>
        <v>#NUM!</v>
      </c>
      <c r="K517" t="b" cm="1">
        <f t="array" ref="K517">IFERROR(INDEX(Design!A$1:A$680,_Formatting!$J517)&gt;0,FALSE)</f>
        <v>0</v>
      </c>
    </row>
    <row r="518" spans="8:11" ht="14.4" x14ac:dyDescent="0.3">
      <c r="H518" s="13" t="b">
        <f>NOT(AND(OR(Design!C518="",ISBLANK(Design!C518),Design!C518=0),OR(Design!F518="",ISBLANK(Design!F518),Design!F518=0),OR(Design!L518="",ISBLANK(Design!L518)),OR(ISBLANK(Design!A518),Design!A518=0)))</f>
        <v>0</v>
      </c>
      <c r="I518" s="390" t="str">
        <f t="array" ref="I518">IF(H518:H680,ROW(H518:H680),"")</f>
        <v/>
      </c>
      <c r="J518" s="390" t="e">
        <f t="shared" si="12"/>
        <v>#NUM!</v>
      </c>
      <c r="K518" t="b" cm="1">
        <f t="array" ref="K518">IFERROR(INDEX(Design!A$1:A$680,_Formatting!$J518)&gt;0,FALSE)</f>
        <v>0</v>
      </c>
    </row>
    <row r="519" spans="8:11" ht="14.4" x14ac:dyDescent="0.3">
      <c r="H519" s="13" t="b">
        <f>NOT(AND(OR(Design!C519="",ISBLANK(Design!C519),Design!C519=0),OR(Design!F519="",ISBLANK(Design!F519),Design!F519=0),OR(Design!L519="",ISBLANK(Design!L519)),OR(ISBLANK(Design!A519),Design!A519=0)))</f>
        <v>0</v>
      </c>
      <c r="I519" s="390" t="str">
        <f t="array" ref="I519">IF(H519:H680,ROW(H519:H680),"")</f>
        <v/>
      </c>
      <c r="J519" s="390" t="e">
        <f t="shared" si="12"/>
        <v>#NUM!</v>
      </c>
      <c r="K519" t="b" cm="1">
        <f t="array" ref="K519">IFERROR(INDEX(Design!A$1:A$680,_Formatting!$J519)&gt;0,FALSE)</f>
        <v>0</v>
      </c>
    </row>
    <row r="520" spans="8:11" ht="14.4" x14ac:dyDescent="0.3">
      <c r="H520" s="13" t="b">
        <f>NOT(AND(OR(Design!C520="",ISBLANK(Design!C520),Design!C520=0),OR(Design!F520="",ISBLANK(Design!F520),Design!F520=0),OR(Design!L520="",ISBLANK(Design!L520)),OR(ISBLANK(Design!A520),Design!A520=0)))</f>
        <v>0</v>
      </c>
      <c r="I520" s="390" t="str">
        <f t="array" ref="I520">IF(H520:H680,ROW(H520:H680),"")</f>
        <v/>
      </c>
      <c r="J520" s="390" t="e">
        <f t="shared" si="12"/>
        <v>#NUM!</v>
      </c>
      <c r="K520" t="b" cm="1">
        <f t="array" ref="K520">IFERROR(INDEX(Design!A$1:A$680,_Formatting!$J520)&gt;0,FALSE)</f>
        <v>0</v>
      </c>
    </row>
    <row r="521" spans="8:11" ht="14.4" x14ac:dyDescent="0.3">
      <c r="H521" s="13" t="b">
        <f>NOT(AND(OR(Design!C521="",ISBLANK(Design!C521),Design!C521=0),OR(Design!F521="",ISBLANK(Design!F521),Design!F521=0),OR(Design!L521="",ISBLANK(Design!L521)),OR(ISBLANK(Design!A521),Design!A521=0)))</f>
        <v>0</v>
      </c>
      <c r="I521" s="390" t="str">
        <f t="array" ref="I521">IF(H521:H680,ROW(H521:H680),"")</f>
        <v/>
      </c>
      <c r="J521" s="390" t="e">
        <f t="shared" si="12"/>
        <v>#NUM!</v>
      </c>
      <c r="K521" t="b" cm="1">
        <f t="array" ref="K521">IFERROR(INDEX(Design!A$1:A$680,_Formatting!$J521)&gt;0,FALSE)</f>
        <v>0</v>
      </c>
    </row>
    <row r="522" spans="8:11" ht="14.4" x14ac:dyDescent="0.3">
      <c r="H522" s="13" t="b">
        <f>NOT(AND(OR(Design!C522="",ISBLANK(Design!C522),Design!C522=0),OR(Design!F522="",ISBLANK(Design!F522),Design!F522=0),OR(Design!L522="",ISBLANK(Design!L522)),OR(ISBLANK(Design!A522),Design!A522=0)))</f>
        <v>0</v>
      </c>
      <c r="I522" s="390" t="str">
        <f t="array" ref="I522">IF(H522:H680,ROW(H522:H680),"")</f>
        <v/>
      </c>
      <c r="J522" s="390" t="e">
        <f t="shared" si="12"/>
        <v>#NUM!</v>
      </c>
      <c r="K522" t="b" cm="1">
        <f t="array" ref="K522">IFERROR(INDEX(Design!A$1:A$680,_Formatting!$J522)&gt;0,FALSE)</f>
        <v>0</v>
      </c>
    </row>
    <row r="523" spans="8:11" ht="14.4" x14ac:dyDescent="0.3">
      <c r="H523" s="13" t="b">
        <f>NOT(AND(OR(Design!C523="",ISBLANK(Design!C523),Design!C523=0),OR(Design!F523="",ISBLANK(Design!F523),Design!F523=0),OR(Design!L523="",ISBLANK(Design!L523)),OR(ISBLANK(Design!A523),Design!A523=0)))</f>
        <v>0</v>
      </c>
      <c r="I523" s="390" t="str">
        <f t="array" ref="I523">IF(H523:H680,ROW(H523:H680),"")</f>
        <v/>
      </c>
      <c r="J523" s="390" t="e">
        <f t="shared" ref="J523:J586" si="13">SMALL(I$10:I$680,ROW(I514))</f>
        <v>#NUM!</v>
      </c>
      <c r="K523" t="b" cm="1">
        <f t="array" ref="K523">IFERROR(INDEX(Design!A$1:A$680,_Formatting!$J523)&gt;0,FALSE)</f>
        <v>0</v>
      </c>
    </row>
    <row r="524" spans="8:11" ht="14.4" x14ac:dyDescent="0.3">
      <c r="H524" s="13" t="b">
        <f>NOT(AND(OR(Design!C524="",ISBLANK(Design!C524),Design!C524=0),OR(Design!F524="",ISBLANK(Design!F524),Design!F524=0),OR(Design!L524="",ISBLANK(Design!L524)),OR(ISBLANK(Design!A524),Design!A524=0)))</f>
        <v>0</v>
      </c>
      <c r="I524" s="390" t="str">
        <f t="array" ref="I524">IF(H524:H680,ROW(H524:H680),"")</f>
        <v/>
      </c>
      <c r="J524" s="390" t="e">
        <f t="shared" si="13"/>
        <v>#NUM!</v>
      </c>
      <c r="K524" t="b" cm="1">
        <f t="array" ref="K524">IFERROR(INDEX(Design!A$1:A$680,_Formatting!$J524)&gt;0,FALSE)</f>
        <v>0</v>
      </c>
    </row>
    <row r="525" spans="8:11" ht="14.4" x14ac:dyDescent="0.3">
      <c r="H525" s="13" t="b">
        <f>NOT(AND(OR(Design!C525="",ISBLANK(Design!C525),Design!C525=0),OR(Design!F525="",ISBLANK(Design!F525),Design!F525=0),OR(Design!L525="",ISBLANK(Design!L525)),OR(ISBLANK(Design!A525),Design!A525=0)))</f>
        <v>0</v>
      </c>
      <c r="I525" s="390" t="str">
        <f t="array" ref="I525">IF(H525:H680,ROW(H525:H680),"")</f>
        <v/>
      </c>
      <c r="J525" s="390" t="e">
        <f t="shared" si="13"/>
        <v>#NUM!</v>
      </c>
      <c r="K525" t="b" cm="1">
        <f t="array" ref="K525">IFERROR(INDEX(Design!A$1:A$680,_Formatting!$J525)&gt;0,FALSE)</f>
        <v>0</v>
      </c>
    </row>
    <row r="526" spans="8:11" ht="14.4" x14ac:dyDescent="0.3">
      <c r="H526" s="13" t="b">
        <f>NOT(AND(OR(Design!C526="",ISBLANK(Design!C526),Design!C526=0),OR(Design!F526="",ISBLANK(Design!F526),Design!F526=0),OR(Design!L526="",ISBLANK(Design!L526)),OR(ISBLANK(Design!A526),Design!A526=0)))</f>
        <v>0</v>
      </c>
      <c r="I526" s="390" t="str">
        <f t="array" ref="I526">IF(H526:H680,ROW(H526:H680),"")</f>
        <v/>
      </c>
      <c r="J526" s="390" t="e">
        <f t="shared" si="13"/>
        <v>#NUM!</v>
      </c>
      <c r="K526" t="b" cm="1">
        <f t="array" ref="K526">IFERROR(INDEX(Design!A$1:A$680,_Formatting!$J526)&gt;0,FALSE)</f>
        <v>0</v>
      </c>
    </row>
    <row r="527" spans="8:11" ht="14.4" x14ac:dyDescent="0.3">
      <c r="H527" s="13" t="b">
        <f>NOT(AND(OR(Design!C527="",ISBLANK(Design!C527),Design!C527=0),OR(Design!F527="",ISBLANK(Design!F527),Design!F527=0),OR(Design!L527="",ISBLANK(Design!L527)),OR(ISBLANK(Design!A527),Design!A527=0)))</f>
        <v>0</v>
      </c>
      <c r="I527" s="390" t="str">
        <f t="array" ref="I527">IF(H527:H680,ROW(H527:H680),"")</f>
        <v/>
      </c>
      <c r="J527" s="390" t="e">
        <f t="shared" si="13"/>
        <v>#NUM!</v>
      </c>
      <c r="K527" t="b" cm="1">
        <f t="array" ref="K527">IFERROR(INDEX(Design!A$1:A$680,_Formatting!$J527)&gt;0,FALSE)</f>
        <v>0</v>
      </c>
    </row>
    <row r="528" spans="8:11" ht="14.4" x14ac:dyDescent="0.3">
      <c r="H528" s="13" t="b">
        <f>NOT(AND(OR(Design!C528="",ISBLANK(Design!C528),Design!C528=0),OR(Design!F528="",ISBLANK(Design!F528),Design!F528=0),OR(Design!L528="",ISBLANK(Design!L528)),OR(ISBLANK(Design!A528),Design!A528=0)))</f>
        <v>0</v>
      </c>
      <c r="I528" s="390" t="str">
        <f t="array" ref="I528">IF(H528:H680,ROW(H528:H680),"")</f>
        <v/>
      </c>
      <c r="J528" s="390" t="e">
        <f t="shared" si="13"/>
        <v>#NUM!</v>
      </c>
      <c r="K528" t="b" cm="1">
        <f t="array" ref="K528">IFERROR(INDEX(Design!A$1:A$680,_Formatting!$J528)&gt;0,FALSE)</f>
        <v>0</v>
      </c>
    </row>
    <row r="529" spans="8:11" ht="14.4" x14ac:dyDescent="0.3">
      <c r="H529" s="13" t="b">
        <f>NOT(AND(OR(Design!C529="",ISBLANK(Design!C529),Design!C529=0),OR(Design!F529="",ISBLANK(Design!F529),Design!F529=0),OR(Design!L529="",ISBLANK(Design!L529)),OR(ISBLANK(Design!A529),Design!A529=0)))</f>
        <v>0</v>
      </c>
      <c r="I529" s="390" t="str">
        <f t="array" ref="I529">IF(H529:H680,ROW(H529:H680),"")</f>
        <v/>
      </c>
      <c r="J529" s="390" t="e">
        <f t="shared" si="13"/>
        <v>#NUM!</v>
      </c>
      <c r="K529" t="b" cm="1">
        <f t="array" ref="K529">IFERROR(INDEX(Design!A$1:A$680,_Formatting!$J529)&gt;0,FALSE)</f>
        <v>0</v>
      </c>
    </row>
    <row r="530" spans="8:11" ht="14.4" x14ac:dyDescent="0.3">
      <c r="H530" s="13" t="b">
        <f>NOT(AND(OR(Design!C530="",ISBLANK(Design!C530),Design!C530=0),OR(Design!F530="",ISBLANK(Design!F530),Design!F530=0),OR(Design!L530="",ISBLANK(Design!L530)),OR(ISBLANK(Design!A530),Design!A530=0)))</f>
        <v>0</v>
      </c>
      <c r="I530" s="390" t="str">
        <f t="array" ref="I530">IF(H530:H680,ROW(H530:H680),"")</f>
        <v/>
      </c>
      <c r="J530" s="390" t="e">
        <f t="shared" si="13"/>
        <v>#NUM!</v>
      </c>
      <c r="K530" t="b" cm="1">
        <f t="array" ref="K530">IFERROR(INDEX(Design!A$1:A$680,_Formatting!$J530)&gt;0,FALSE)</f>
        <v>0</v>
      </c>
    </row>
    <row r="531" spans="8:11" ht="14.4" x14ac:dyDescent="0.3">
      <c r="H531" s="13" t="b">
        <f>NOT(AND(OR(Design!C531="",ISBLANK(Design!C531),Design!C531=0),OR(Design!F531="",ISBLANK(Design!F531),Design!F531=0),OR(Design!L531="",ISBLANK(Design!L531)),OR(ISBLANK(Design!A531),Design!A531=0)))</f>
        <v>0</v>
      </c>
      <c r="I531" s="390" t="str">
        <f t="array" ref="I531">IF(H531:H680,ROW(H531:H680),"")</f>
        <v/>
      </c>
      <c r="J531" s="390" t="e">
        <f t="shared" si="13"/>
        <v>#NUM!</v>
      </c>
      <c r="K531" t="b" cm="1">
        <f t="array" ref="K531">IFERROR(INDEX(Design!A$1:A$680,_Formatting!$J531)&gt;0,FALSE)</f>
        <v>0</v>
      </c>
    </row>
    <row r="532" spans="8:11" ht="14.4" x14ac:dyDescent="0.3">
      <c r="H532" s="13" t="b">
        <f>NOT(AND(OR(Design!C532="",ISBLANK(Design!C532),Design!C532=0),OR(Design!F532="",ISBLANK(Design!F532),Design!F532=0),OR(Design!L532="",ISBLANK(Design!L532)),OR(ISBLANK(Design!A532),Design!A532=0)))</f>
        <v>0</v>
      </c>
      <c r="I532" s="390" t="str">
        <f t="array" ref="I532">IF(H532:H680,ROW(H532:H680),"")</f>
        <v/>
      </c>
      <c r="J532" s="390" t="e">
        <f t="shared" si="13"/>
        <v>#NUM!</v>
      </c>
      <c r="K532" t="b" cm="1">
        <f t="array" ref="K532">IFERROR(INDEX(Design!A$1:A$680,_Formatting!$J532)&gt;0,FALSE)</f>
        <v>0</v>
      </c>
    </row>
    <row r="533" spans="8:11" ht="14.4" x14ac:dyDescent="0.3">
      <c r="H533" s="13" t="b">
        <f>NOT(AND(OR(Design!C533="",ISBLANK(Design!C533),Design!C533=0),OR(Design!F533="",ISBLANK(Design!F533),Design!F533=0),OR(Design!L533="",ISBLANK(Design!L533)),OR(ISBLANK(Design!A533),Design!A533=0)))</f>
        <v>0</v>
      </c>
      <c r="I533" s="390" t="str">
        <f t="array" ref="I533">IF(H533:H680,ROW(H533:H680),"")</f>
        <v/>
      </c>
      <c r="J533" s="390" t="e">
        <f t="shared" si="13"/>
        <v>#NUM!</v>
      </c>
      <c r="K533" t="b" cm="1">
        <f t="array" ref="K533">IFERROR(INDEX(Design!A$1:A$680,_Formatting!$J533)&gt;0,FALSE)</f>
        <v>0</v>
      </c>
    </row>
    <row r="534" spans="8:11" ht="14.4" x14ac:dyDescent="0.3">
      <c r="H534" s="13" t="b">
        <f>NOT(AND(OR(Design!C534="",ISBLANK(Design!C534),Design!C534=0),OR(Design!F534="",ISBLANK(Design!F534),Design!F534=0),OR(Design!L534="",ISBLANK(Design!L534)),OR(ISBLANK(Design!A534),Design!A534=0)))</f>
        <v>0</v>
      </c>
      <c r="I534" s="390" t="str">
        <f t="array" ref="I534">IF(H534:H680,ROW(H534:H680),"")</f>
        <v/>
      </c>
      <c r="J534" s="390" t="e">
        <f t="shared" si="13"/>
        <v>#NUM!</v>
      </c>
      <c r="K534" t="b" cm="1">
        <f t="array" ref="K534">IFERROR(INDEX(Design!A$1:A$680,_Formatting!$J534)&gt;0,FALSE)</f>
        <v>0</v>
      </c>
    </row>
    <row r="535" spans="8:11" ht="14.4" x14ac:dyDescent="0.3">
      <c r="H535" s="13" t="b">
        <f>NOT(AND(OR(Design!C535="",ISBLANK(Design!C535),Design!C535=0),OR(Design!F535="",ISBLANK(Design!F535),Design!F535=0),OR(Design!L535="",ISBLANK(Design!L535)),OR(ISBLANK(Design!A535),Design!A535=0)))</f>
        <v>0</v>
      </c>
      <c r="I535" s="390" t="str">
        <f t="array" ref="I535">IF(H535:H680,ROW(H535:H680),"")</f>
        <v/>
      </c>
      <c r="J535" s="390" t="e">
        <f t="shared" si="13"/>
        <v>#NUM!</v>
      </c>
      <c r="K535" t="b" cm="1">
        <f t="array" ref="K535">IFERROR(INDEX(Design!A$1:A$680,_Formatting!$J535)&gt;0,FALSE)</f>
        <v>0</v>
      </c>
    </row>
    <row r="536" spans="8:11" ht="14.4" x14ac:dyDescent="0.3">
      <c r="H536" s="13" t="b">
        <f>NOT(AND(OR(Design!C536="",ISBLANK(Design!C536),Design!C536=0),OR(Design!F536="",ISBLANK(Design!F536),Design!F536=0),OR(Design!L536="",ISBLANK(Design!L536)),OR(ISBLANK(Design!A536),Design!A536=0)))</f>
        <v>0</v>
      </c>
      <c r="I536" s="390" t="str">
        <f t="array" ref="I536">IF(H536:H680,ROW(H536:H680),"")</f>
        <v/>
      </c>
      <c r="J536" s="390" t="e">
        <f t="shared" si="13"/>
        <v>#NUM!</v>
      </c>
      <c r="K536" t="b" cm="1">
        <f t="array" ref="K536">IFERROR(INDEX(Design!A$1:A$680,_Formatting!$J536)&gt;0,FALSE)</f>
        <v>0</v>
      </c>
    </row>
    <row r="537" spans="8:11" ht="14.4" x14ac:dyDescent="0.3">
      <c r="H537" s="13" t="b">
        <f>NOT(AND(OR(Design!C537="",ISBLANK(Design!C537),Design!C537=0),OR(Design!F537="",ISBLANK(Design!F537),Design!F537=0),OR(Design!L537="",ISBLANK(Design!L537)),OR(ISBLANK(Design!A537),Design!A537=0)))</f>
        <v>0</v>
      </c>
      <c r="I537" s="390" t="str">
        <f t="array" ref="I537">IF(H537:H680,ROW(H537:H680),"")</f>
        <v/>
      </c>
      <c r="J537" s="390" t="e">
        <f t="shared" si="13"/>
        <v>#NUM!</v>
      </c>
      <c r="K537" t="b" cm="1">
        <f t="array" ref="K537">IFERROR(INDEX(Design!A$1:A$680,_Formatting!$J537)&gt;0,FALSE)</f>
        <v>0</v>
      </c>
    </row>
    <row r="538" spans="8:11" ht="14.4" x14ac:dyDescent="0.3">
      <c r="H538" s="13" t="b">
        <f>NOT(AND(OR(Design!C538="",ISBLANK(Design!C538),Design!C538=0),OR(Design!F538="",ISBLANK(Design!F538),Design!F538=0),OR(Design!L538="",ISBLANK(Design!L538)),OR(ISBLANK(Design!A538),Design!A538=0)))</f>
        <v>0</v>
      </c>
      <c r="I538" s="390" t="str">
        <f t="array" ref="I538">IF(H538:H680,ROW(H538:H680),"")</f>
        <v/>
      </c>
      <c r="J538" s="390" t="e">
        <f t="shared" si="13"/>
        <v>#NUM!</v>
      </c>
      <c r="K538" t="b" cm="1">
        <f t="array" ref="K538">IFERROR(INDEX(Design!A$1:A$680,_Formatting!$J538)&gt;0,FALSE)</f>
        <v>0</v>
      </c>
    </row>
    <row r="539" spans="8:11" ht="14.4" x14ac:dyDescent="0.3">
      <c r="H539" s="13" t="b">
        <f>NOT(AND(OR(Design!C539="",ISBLANK(Design!C539),Design!C539=0),OR(Design!F539="",ISBLANK(Design!F539),Design!F539=0),OR(Design!L539="",ISBLANK(Design!L539)),OR(ISBLANK(Design!A539),Design!A539=0)))</f>
        <v>0</v>
      </c>
      <c r="I539" s="390" t="str">
        <f t="array" ref="I539">IF(H539:H680,ROW(H539:H680),"")</f>
        <v/>
      </c>
      <c r="J539" s="390" t="e">
        <f t="shared" si="13"/>
        <v>#NUM!</v>
      </c>
      <c r="K539" t="b" cm="1">
        <f t="array" ref="K539">IFERROR(INDEX(Design!A$1:A$680,_Formatting!$J539)&gt;0,FALSE)</f>
        <v>0</v>
      </c>
    </row>
    <row r="540" spans="8:11" ht="14.4" x14ac:dyDescent="0.3">
      <c r="H540" s="13" t="b">
        <f>NOT(AND(OR(Design!C540="",ISBLANK(Design!C540),Design!C540=0),OR(Design!F540="",ISBLANK(Design!F540),Design!F540=0),OR(Design!L540="",ISBLANK(Design!L540)),OR(ISBLANK(Design!A540),Design!A540=0)))</f>
        <v>0</v>
      </c>
      <c r="I540" s="390" t="str">
        <f t="array" ref="I540">IF(H540:H680,ROW(H540:H680),"")</f>
        <v/>
      </c>
      <c r="J540" s="390" t="e">
        <f t="shared" si="13"/>
        <v>#NUM!</v>
      </c>
      <c r="K540" t="b" cm="1">
        <f t="array" ref="K540">IFERROR(INDEX(Design!A$1:A$680,_Formatting!$J540)&gt;0,FALSE)</f>
        <v>0</v>
      </c>
    </row>
    <row r="541" spans="8:11" ht="14.4" x14ac:dyDescent="0.3">
      <c r="H541" s="13" t="b">
        <f>NOT(AND(OR(Design!C541="",ISBLANK(Design!C541),Design!C541=0),OR(Design!F541="",ISBLANK(Design!F541),Design!F541=0),OR(Design!L541="",ISBLANK(Design!L541)),OR(ISBLANK(Design!A541),Design!A541=0)))</f>
        <v>0</v>
      </c>
      <c r="I541" s="390" t="str">
        <f t="array" ref="I541">IF(H541:H680,ROW(H541:H680),"")</f>
        <v/>
      </c>
      <c r="J541" s="390" t="e">
        <f t="shared" si="13"/>
        <v>#NUM!</v>
      </c>
      <c r="K541" t="b" cm="1">
        <f t="array" ref="K541">IFERROR(INDEX(Design!A$1:A$680,_Formatting!$J541)&gt;0,FALSE)</f>
        <v>0</v>
      </c>
    </row>
    <row r="542" spans="8:11" ht="14.4" x14ac:dyDescent="0.3">
      <c r="H542" s="13" t="b">
        <f>NOT(AND(OR(Design!C542="",ISBLANK(Design!C542),Design!C542=0),OR(Design!F542="",ISBLANK(Design!F542),Design!F542=0),OR(Design!L542="",ISBLANK(Design!L542)),OR(ISBLANK(Design!A542),Design!A542=0)))</f>
        <v>0</v>
      </c>
      <c r="I542" s="390" t="str">
        <f t="array" ref="I542">IF(H542:H680,ROW(H542:H680),"")</f>
        <v/>
      </c>
      <c r="J542" s="390" t="e">
        <f t="shared" si="13"/>
        <v>#NUM!</v>
      </c>
      <c r="K542" t="b" cm="1">
        <f t="array" ref="K542">IFERROR(INDEX(Design!A$1:A$680,_Formatting!$J542)&gt;0,FALSE)</f>
        <v>0</v>
      </c>
    </row>
    <row r="543" spans="8:11" ht="14.4" x14ac:dyDescent="0.3">
      <c r="H543" s="13" t="b">
        <f>NOT(AND(OR(Design!C543="",ISBLANK(Design!C543),Design!C543=0),OR(Design!F543="",ISBLANK(Design!F543),Design!F543=0),OR(Design!L543="",ISBLANK(Design!L543)),OR(ISBLANK(Design!A543),Design!A543=0)))</f>
        <v>0</v>
      </c>
      <c r="I543" s="390" t="str">
        <f t="array" ref="I543">IF(H543:H680,ROW(H543:H680),"")</f>
        <v/>
      </c>
      <c r="J543" s="390" t="e">
        <f t="shared" si="13"/>
        <v>#NUM!</v>
      </c>
      <c r="K543" t="b" cm="1">
        <f t="array" ref="K543">IFERROR(INDEX(Design!A$1:A$680,_Formatting!$J543)&gt;0,FALSE)</f>
        <v>0</v>
      </c>
    </row>
    <row r="544" spans="8:11" ht="14.4" x14ac:dyDescent="0.3">
      <c r="H544" s="13" t="b">
        <f>NOT(AND(OR(Design!C544="",ISBLANK(Design!C544),Design!C544=0),OR(Design!F544="",ISBLANK(Design!F544),Design!F544=0),OR(Design!L544="",ISBLANK(Design!L544)),OR(ISBLANK(Design!A544),Design!A544=0)))</f>
        <v>0</v>
      </c>
      <c r="I544" s="390" t="str">
        <f t="array" ref="I544">IF(H544:H680,ROW(H544:H680),"")</f>
        <v/>
      </c>
      <c r="J544" s="390" t="e">
        <f t="shared" si="13"/>
        <v>#NUM!</v>
      </c>
      <c r="K544" t="b" cm="1">
        <f t="array" ref="K544">IFERROR(INDEX(Design!A$1:A$680,_Formatting!$J544)&gt;0,FALSE)</f>
        <v>0</v>
      </c>
    </row>
    <row r="545" spans="8:11" ht="14.4" x14ac:dyDescent="0.3">
      <c r="H545" s="13" t="b">
        <f>NOT(AND(OR(Design!C545="",ISBLANK(Design!C545),Design!C545=0),OR(Design!F545="",ISBLANK(Design!F545),Design!F545=0),OR(Design!L545="",ISBLANK(Design!L545)),OR(ISBLANK(Design!A545),Design!A545=0)))</f>
        <v>0</v>
      </c>
      <c r="I545" s="390" t="str">
        <f t="array" ref="I545">IF(H545:H680,ROW(H545:H680),"")</f>
        <v/>
      </c>
      <c r="J545" s="390" t="e">
        <f t="shared" si="13"/>
        <v>#NUM!</v>
      </c>
      <c r="K545" t="b" cm="1">
        <f t="array" ref="K545">IFERROR(INDEX(Design!A$1:A$680,_Formatting!$J545)&gt;0,FALSE)</f>
        <v>0</v>
      </c>
    </row>
    <row r="546" spans="8:11" ht="14.4" x14ac:dyDescent="0.3">
      <c r="H546" s="13" t="b">
        <f>NOT(AND(OR(Design!C546="",ISBLANK(Design!C546),Design!C546=0),OR(Design!F546="",ISBLANK(Design!F546),Design!F546=0),OR(Design!L546="",ISBLANK(Design!L546)),OR(ISBLANK(Design!A546),Design!A546=0)))</f>
        <v>0</v>
      </c>
      <c r="I546" s="390" t="str">
        <f t="array" ref="I546">IF(H546:H680,ROW(H546:H680),"")</f>
        <v/>
      </c>
      <c r="J546" s="390" t="e">
        <f t="shared" si="13"/>
        <v>#NUM!</v>
      </c>
      <c r="K546" t="b" cm="1">
        <f t="array" ref="K546">IFERROR(INDEX(Design!A$1:A$680,_Formatting!$J546)&gt;0,FALSE)</f>
        <v>0</v>
      </c>
    </row>
    <row r="547" spans="8:11" ht="14.4" x14ac:dyDescent="0.3">
      <c r="H547" s="13" t="b">
        <f>NOT(AND(OR(Design!C547="",ISBLANK(Design!C547),Design!C547=0),OR(Design!F547="",ISBLANK(Design!F547),Design!F547=0),OR(Design!L547="",ISBLANK(Design!L547)),OR(ISBLANK(Design!A547),Design!A547=0)))</f>
        <v>0</v>
      </c>
      <c r="I547" s="390" t="str">
        <f t="array" ref="I547">IF(H547:H680,ROW(H547:H680),"")</f>
        <v/>
      </c>
      <c r="J547" s="390" t="e">
        <f t="shared" si="13"/>
        <v>#NUM!</v>
      </c>
      <c r="K547" t="b" cm="1">
        <f t="array" ref="K547">IFERROR(INDEX(Design!A$1:A$680,_Formatting!$J547)&gt;0,FALSE)</f>
        <v>0</v>
      </c>
    </row>
    <row r="548" spans="8:11" ht="14.4" x14ac:dyDescent="0.3">
      <c r="H548" s="13" t="b">
        <f>NOT(AND(OR(Design!C548="",ISBLANK(Design!C548),Design!C548=0),OR(Design!F548="",ISBLANK(Design!F548),Design!F548=0),OR(Design!L548="",ISBLANK(Design!L548)),OR(ISBLANK(Design!A548),Design!A548=0)))</f>
        <v>0</v>
      </c>
      <c r="I548" s="390" t="str">
        <f t="array" ref="I548">IF(H548:H680,ROW(H548:H680),"")</f>
        <v/>
      </c>
      <c r="J548" s="390" t="e">
        <f t="shared" si="13"/>
        <v>#NUM!</v>
      </c>
      <c r="K548" t="b" cm="1">
        <f t="array" ref="K548">IFERROR(INDEX(Design!A$1:A$680,_Formatting!$J548)&gt;0,FALSE)</f>
        <v>0</v>
      </c>
    </row>
    <row r="549" spans="8:11" ht="14.4" x14ac:dyDescent="0.3">
      <c r="H549" s="13" t="b">
        <f>NOT(AND(OR(Design!C549="",ISBLANK(Design!C549),Design!C549=0),OR(Design!F549="",ISBLANK(Design!F549),Design!F549=0),OR(Design!L549="",ISBLANK(Design!L549)),OR(ISBLANK(Design!A549),Design!A549=0)))</f>
        <v>0</v>
      </c>
      <c r="I549" s="390" t="str">
        <f t="array" ref="I549">IF(H549:H680,ROW(H549:H680),"")</f>
        <v/>
      </c>
      <c r="J549" s="390" t="e">
        <f t="shared" si="13"/>
        <v>#NUM!</v>
      </c>
      <c r="K549" t="b" cm="1">
        <f t="array" ref="K549">IFERROR(INDEX(Design!A$1:A$680,_Formatting!$J549)&gt;0,FALSE)</f>
        <v>0</v>
      </c>
    </row>
    <row r="550" spans="8:11" ht="14.4" x14ac:dyDescent="0.3">
      <c r="H550" s="13" t="b">
        <f>NOT(AND(OR(Design!C550="",ISBLANK(Design!C550),Design!C550=0),OR(Design!F550="",ISBLANK(Design!F550),Design!F550=0),OR(Design!L550="",ISBLANK(Design!L550)),OR(ISBLANK(Design!A550),Design!A550=0)))</f>
        <v>0</v>
      </c>
      <c r="I550" s="390" t="str">
        <f t="array" ref="I550">IF(H550:H680,ROW(H550:H680),"")</f>
        <v/>
      </c>
      <c r="J550" s="390" t="e">
        <f t="shared" si="13"/>
        <v>#NUM!</v>
      </c>
      <c r="K550" t="b" cm="1">
        <f t="array" ref="K550">IFERROR(INDEX(Design!A$1:A$680,_Formatting!$J550)&gt;0,FALSE)</f>
        <v>0</v>
      </c>
    </row>
    <row r="551" spans="8:11" ht="14.4" x14ac:dyDescent="0.3">
      <c r="H551" s="13" t="b">
        <f>NOT(AND(OR(Design!C551="",ISBLANK(Design!C551),Design!C551=0),OR(Design!F551="",ISBLANK(Design!F551),Design!F551=0),OR(Design!L551="",ISBLANK(Design!L551)),OR(ISBLANK(Design!A551),Design!A551=0)))</f>
        <v>0</v>
      </c>
      <c r="I551" s="390" t="str">
        <f t="array" ref="I551">IF(H551:H680,ROW(H551:H680),"")</f>
        <v/>
      </c>
      <c r="J551" s="390" t="e">
        <f t="shared" si="13"/>
        <v>#NUM!</v>
      </c>
      <c r="K551" t="b" cm="1">
        <f t="array" ref="K551">IFERROR(INDEX(Design!A$1:A$680,_Formatting!$J551)&gt;0,FALSE)</f>
        <v>0</v>
      </c>
    </row>
    <row r="552" spans="8:11" ht="14.4" x14ac:dyDescent="0.3">
      <c r="H552" s="13" t="b">
        <f>NOT(AND(OR(Design!C552="",ISBLANK(Design!C552),Design!C552=0),OR(Design!F552="",ISBLANK(Design!F552),Design!F552=0),OR(Design!L552="",ISBLANK(Design!L552)),OR(ISBLANK(Design!A552),Design!A552=0)))</f>
        <v>0</v>
      </c>
      <c r="I552" s="390" t="str">
        <f t="array" ref="I552">IF(H552:H680,ROW(H552:H680),"")</f>
        <v/>
      </c>
      <c r="J552" s="390" t="e">
        <f t="shared" si="13"/>
        <v>#NUM!</v>
      </c>
      <c r="K552" t="b" cm="1">
        <f t="array" ref="K552">IFERROR(INDEX(Design!A$1:A$680,_Formatting!$J552)&gt;0,FALSE)</f>
        <v>0</v>
      </c>
    </row>
    <row r="553" spans="8:11" ht="14.4" x14ac:dyDescent="0.3">
      <c r="H553" s="13" t="b">
        <f>NOT(AND(OR(Design!C553="",ISBLANK(Design!C553),Design!C553=0),OR(Design!F553="",ISBLANK(Design!F553),Design!F553=0),OR(Design!L553="",ISBLANK(Design!L553)),OR(ISBLANK(Design!A553),Design!A553=0)))</f>
        <v>0</v>
      </c>
      <c r="I553" s="390" t="str">
        <f t="array" ref="I553">IF(H553:H680,ROW(H553:H680),"")</f>
        <v/>
      </c>
      <c r="J553" s="390" t="e">
        <f t="shared" si="13"/>
        <v>#NUM!</v>
      </c>
      <c r="K553" t="b" cm="1">
        <f t="array" ref="K553">IFERROR(INDEX(Design!A$1:A$680,_Formatting!$J553)&gt;0,FALSE)</f>
        <v>0</v>
      </c>
    </row>
    <row r="554" spans="8:11" ht="14.4" x14ac:dyDescent="0.3">
      <c r="H554" s="13" t="b">
        <f>NOT(AND(OR(Design!C554="",ISBLANK(Design!C554),Design!C554=0),OR(Design!F554="",ISBLANK(Design!F554),Design!F554=0),OR(Design!L554="",ISBLANK(Design!L554)),OR(ISBLANK(Design!A554),Design!A554=0)))</f>
        <v>0</v>
      </c>
      <c r="I554" s="390" t="str">
        <f t="array" ref="I554">IF(H554:H680,ROW(H554:H680),"")</f>
        <v/>
      </c>
      <c r="J554" s="390" t="e">
        <f t="shared" si="13"/>
        <v>#NUM!</v>
      </c>
      <c r="K554" t="b" cm="1">
        <f t="array" ref="K554">IFERROR(INDEX(Design!A$1:A$680,_Formatting!$J554)&gt;0,FALSE)</f>
        <v>0</v>
      </c>
    </row>
    <row r="555" spans="8:11" ht="14.4" x14ac:dyDescent="0.3">
      <c r="H555" s="13" t="b">
        <f>NOT(AND(OR(Design!C555="",ISBLANK(Design!C555),Design!C555=0),OR(Design!F555="",ISBLANK(Design!F555),Design!F555=0),OR(Design!L555="",ISBLANK(Design!L555)),OR(ISBLANK(Design!A555),Design!A555=0)))</f>
        <v>0</v>
      </c>
      <c r="I555" s="390" t="str">
        <f t="array" ref="I555">IF(H555:H680,ROW(H555:H680),"")</f>
        <v/>
      </c>
      <c r="J555" s="390" t="e">
        <f t="shared" si="13"/>
        <v>#NUM!</v>
      </c>
      <c r="K555" t="b" cm="1">
        <f t="array" ref="K555">IFERROR(INDEX(Design!A$1:A$680,_Formatting!$J555)&gt;0,FALSE)</f>
        <v>0</v>
      </c>
    </row>
    <row r="556" spans="8:11" ht="14.4" x14ac:dyDescent="0.3">
      <c r="H556" s="13" t="b">
        <f>NOT(AND(OR(Design!C556="",ISBLANK(Design!C556),Design!C556=0),OR(Design!F556="",ISBLANK(Design!F556),Design!F556=0),OR(Design!L556="",ISBLANK(Design!L556)),OR(ISBLANK(Design!A556),Design!A556=0)))</f>
        <v>0</v>
      </c>
      <c r="I556" s="390" t="str">
        <f t="array" ref="I556">IF(H556:H680,ROW(H556:H680),"")</f>
        <v/>
      </c>
      <c r="J556" s="390" t="e">
        <f t="shared" si="13"/>
        <v>#NUM!</v>
      </c>
      <c r="K556" t="b" cm="1">
        <f t="array" ref="K556">IFERROR(INDEX(Design!A$1:A$680,_Formatting!$J556)&gt;0,FALSE)</f>
        <v>0</v>
      </c>
    </row>
    <row r="557" spans="8:11" ht="14.4" x14ac:dyDescent="0.3">
      <c r="H557" s="13" t="b">
        <f>NOT(AND(OR(Design!C557="",ISBLANK(Design!C557),Design!C557=0),OR(Design!F557="",ISBLANK(Design!F557),Design!F557=0),OR(Design!L557="",ISBLANK(Design!L557)),OR(ISBLANK(Design!A557),Design!A557=0)))</f>
        <v>0</v>
      </c>
      <c r="I557" s="390" t="str">
        <f t="array" ref="I557">IF(H557:H680,ROW(H557:H680),"")</f>
        <v/>
      </c>
      <c r="J557" s="390" t="e">
        <f t="shared" si="13"/>
        <v>#NUM!</v>
      </c>
      <c r="K557" t="b" cm="1">
        <f t="array" ref="K557">IFERROR(INDEX(Design!A$1:A$680,_Formatting!$J557)&gt;0,FALSE)</f>
        <v>0</v>
      </c>
    </row>
    <row r="558" spans="8:11" ht="14.4" x14ac:dyDescent="0.3">
      <c r="H558" s="13" t="b">
        <f>NOT(AND(OR(Design!C558="",ISBLANK(Design!C558),Design!C558=0),OR(Design!F558="",ISBLANK(Design!F558),Design!F558=0),OR(Design!L558="",ISBLANK(Design!L558)),OR(ISBLANK(Design!A558),Design!A558=0)))</f>
        <v>0</v>
      </c>
      <c r="I558" s="390" t="str">
        <f t="array" ref="I558">IF(H558:H680,ROW(H558:H680),"")</f>
        <v/>
      </c>
      <c r="J558" s="390" t="e">
        <f t="shared" si="13"/>
        <v>#NUM!</v>
      </c>
      <c r="K558" t="b" cm="1">
        <f t="array" ref="K558">IFERROR(INDEX(Design!A$1:A$680,_Formatting!$J558)&gt;0,FALSE)</f>
        <v>0</v>
      </c>
    </row>
    <row r="559" spans="8:11" ht="14.4" x14ac:dyDescent="0.3">
      <c r="H559" s="13" t="b">
        <f>NOT(AND(OR(Design!C559="",ISBLANK(Design!C559),Design!C559=0),OR(Design!F559="",ISBLANK(Design!F559),Design!F559=0),OR(Design!L559="",ISBLANK(Design!L559)),OR(ISBLANK(Design!A559),Design!A559=0)))</f>
        <v>0</v>
      </c>
      <c r="I559" s="390" t="str">
        <f t="array" ref="I559">IF(H559:H680,ROW(H559:H680),"")</f>
        <v/>
      </c>
      <c r="J559" s="390" t="e">
        <f t="shared" si="13"/>
        <v>#NUM!</v>
      </c>
      <c r="K559" t="b" cm="1">
        <f t="array" ref="K559">IFERROR(INDEX(Design!A$1:A$680,_Formatting!$J559)&gt;0,FALSE)</f>
        <v>0</v>
      </c>
    </row>
    <row r="560" spans="8:11" ht="14.4" x14ac:dyDescent="0.3">
      <c r="H560" s="13" t="b">
        <f>NOT(AND(OR(Design!C560="",ISBLANK(Design!C560),Design!C560=0),OR(Design!F560="",ISBLANK(Design!F560),Design!F560=0),OR(Design!L560="",ISBLANK(Design!L560)),OR(ISBLANK(Design!A560),Design!A560=0)))</f>
        <v>0</v>
      </c>
      <c r="I560" s="390" t="str">
        <f t="array" ref="I560">IF(H560:H680,ROW(H560:H680),"")</f>
        <v/>
      </c>
      <c r="J560" s="390" t="e">
        <f t="shared" si="13"/>
        <v>#NUM!</v>
      </c>
      <c r="K560" t="b" cm="1">
        <f t="array" ref="K560">IFERROR(INDEX(Design!A$1:A$680,_Formatting!$J560)&gt;0,FALSE)</f>
        <v>0</v>
      </c>
    </row>
    <row r="561" spans="8:11" ht="14.4" x14ac:dyDescent="0.3">
      <c r="H561" s="13" t="b">
        <f>NOT(AND(OR(Design!C561="",ISBLANK(Design!C561),Design!C561=0),OR(Design!F561="",ISBLANK(Design!F561),Design!F561=0),OR(Design!L561="",ISBLANK(Design!L561)),OR(ISBLANK(Design!A561),Design!A561=0)))</f>
        <v>0</v>
      </c>
      <c r="I561" s="390" t="str">
        <f t="array" ref="I561">IF(H561:H680,ROW(H561:H680),"")</f>
        <v/>
      </c>
      <c r="J561" s="390" t="e">
        <f t="shared" si="13"/>
        <v>#NUM!</v>
      </c>
      <c r="K561" t="b" cm="1">
        <f t="array" ref="K561">IFERROR(INDEX(Design!A$1:A$680,_Formatting!$J561)&gt;0,FALSE)</f>
        <v>0</v>
      </c>
    </row>
    <row r="562" spans="8:11" ht="14.4" x14ac:dyDescent="0.3">
      <c r="H562" s="13" t="b">
        <f>NOT(AND(OR(Design!C562="",ISBLANK(Design!C562),Design!C562=0),OR(Design!F562="",ISBLANK(Design!F562),Design!F562=0),OR(Design!L562="",ISBLANK(Design!L562)),OR(ISBLANK(Design!A562),Design!A562=0)))</f>
        <v>0</v>
      </c>
      <c r="I562" s="390" t="str">
        <f t="array" ref="I562">IF(H562:H680,ROW(H562:H680),"")</f>
        <v/>
      </c>
      <c r="J562" s="390" t="e">
        <f t="shared" si="13"/>
        <v>#NUM!</v>
      </c>
      <c r="K562" t="b" cm="1">
        <f t="array" ref="K562">IFERROR(INDEX(Design!A$1:A$680,_Formatting!$J562)&gt;0,FALSE)</f>
        <v>0</v>
      </c>
    </row>
    <row r="563" spans="8:11" ht="14.4" x14ac:dyDescent="0.3">
      <c r="H563" s="13" t="b">
        <f>NOT(AND(OR(Design!C563="",ISBLANK(Design!C563),Design!C563=0),OR(Design!F563="",ISBLANK(Design!F563),Design!F563=0),OR(Design!L563="",ISBLANK(Design!L563)),OR(ISBLANK(Design!A563),Design!A563=0)))</f>
        <v>0</v>
      </c>
      <c r="I563" s="390" t="str">
        <f t="array" ref="I563">IF(H563:H680,ROW(H563:H680),"")</f>
        <v/>
      </c>
      <c r="J563" s="390" t="e">
        <f t="shared" si="13"/>
        <v>#NUM!</v>
      </c>
      <c r="K563" t="b" cm="1">
        <f t="array" ref="K563">IFERROR(INDEX(Design!A$1:A$680,_Formatting!$J563)&gt;0,FALSE)</f>
        <v>0</v>
      </c>
    </row>
    <row r="564" spans="8:11" ht="14.4" x14ac:dyDescent="0.3">
      <c r="H564" s="13" t="b">
        <f>NOT(AND(OR(Design!C564="",ISBLANK(Design!C564),Design!C564=0),OR(Design!F564="",ISBLANK(Design!F564),Design!F564=0),OR(Design!L564="",ISBLANK(Design!L564)),OR(ISBLANK(Design!A564),Design!A564=0)))</f>
        <v>0</v>
      </c>
      <c r="I564" s="390" t="str">
        <f t="array" ref="I564">IF(H564:H680,ROW(H564:H680),"")</f>
        <v/>
      </c>
      <c r="J564" s="390" t="e">
        <f t="shared" si="13"/>
        <v>#NUM!</v>
      </c>
      <c r="K564" t="b" cm="1">
        <f t="array" ref="K564">IFERROR(INDEX(Design!A$1:A$680,_Formatting!$J564)&gt;0,FALSE)</f>
        <v>0</v>
      </c>
    </row>
    <row r="565" spans="8:11" ht="14.4" x14ac:dyDescent="0.3">
      <c r="H565" s="13" t="b">
        <f>NOT(AND(OR(Design!C565="",ISBLANK(Design!C565),Design!C565=0),OR(Design!F565="",ISBLANK(Design!F565),Design!F565=0),OR(Design!L565="",ISBLANK(Design!L565)),OR(ISBLANK(Design!A565),Design!A565=0)))</f>
        <v>0</v>
      </c>
      <c r="I565" s="390" t="str">
        <f t="array" ref="I565">IF(H565:H680,ROW(H565:H680),"")</f>
        <v/>
      </c>
      <c r="J565" s="390" t="e">
        <f t="shared" si="13"/>
        <v>#NUM!</v>
      </c>
      <c r="K565" t="b" cm="1">
        <f t="array" ref="K565">IFERROR(INDEX(Design!A$1:A$680,_Formatting!$J565)&gt;0,FALSE)</f>
        <v>0</v>
      </c>
    </row>
    <row r="566" spans="8:11" ht="14.4" x14ac:dyDescent="0.3">
      <c r="H566" s="13" t="b">
        <f>NOT(AND(OR(Design!C566="",ISBLANK(Design!C566),Design!C566=0),OR(Design!F566="",ISBLANK(Design!F566),Design!F566=0),OR(Design!L566="",ISBLANK(Design!L566)),OR(ISBLANK(Design!A566),Design!A566=0)))</f>
        <v>0</v>
      </c>
      <c r="I566" s="390" t="str">
        <f t="array" ref="I566">IF(H566:H680,ROW(H566:H680),"")</f>
        <v/>
      </c>
      <c r="J566" s="390" t="e">
        <f t="shared" si="13"/>
        <v>#NUM!</v>
      </c>
      <c r="K566" t="b" cm="1">
        <f t="array" ref="K566">IFERROR(INDEX(Design!A$1:A$680,_Formatting!$J566)&gt;0,FALSE)</f>
        <v>0</v>
      </c>
    </row>
    <row r="567" spans="8:11" ht="14.4" x14ac:dyDescent="0.3">
      <c r="H567" s="13" t="b">
        <f>NOT(AND(OR(Design!C567="",ISBLANK(Design!C567),Design!C567=0),OR(Design!F567="",ISBLANK(Design!F567),Design!F567=0),OR(Design!L567="",ISBLANK(Design!L567)),OR(ISBLANK(Design!A567),Design!A567=0)))</f>
        <v>0</v>
      </c>
      <c r="I567" s="390" t="str">
        <f t="array" ref="I567">IF(H567:H680,ROW(H567:H680),"")</f>
        <v/>
      </c>
      <c r="J567" s="390" t="e">
        <f t="shared" si="13"/>
        <v>#NUM!</v>
      </c>
      <c r="K567" t="b" cm="1">
        <f t="array" ref="K567">IFERROR(INDEX(Design!A$1:A$680,_Formatting!$J567)&gt;0,FALSE)</f>
        <v>0</v>
      </c>
    </row>
    <row r="568" spans="8:11" ht="14.4" x14ac:dyDescent="0.3">
      <c r="H568" s="13" t="b">
        <f>NOT(AND(OR(Design!C568="",ISBLANK(Design!C568),Design!C568=0),OR(Design!F568="",ISBLANK(Design!F568),Design!F568=0),OR(Design!L568="",ISBLANK(Design!L568)),OR(ISBLANK(Design!A568),Design!A568=0)))</f>
        <v>0</v>
      </c>
      <c r="I568" s="390" t="str">
        <f t="array" ref="I568">IF(H568:H680,ROW(H568:H680),"")</f>
        <v/>
      </c>
      <c r="J568" s="390" t="e">
        <f t="shared" si="13"/>
        <v>#NUM!</v>
      </c>
      <c r="K568" t="b" cm="1">
        <f t="array" ref="K568">IFERROR(INDEX(Design!A$1:A$680,_Formatting!$J568)&gt;0,FALSE)</f>
        <v>0</v>
      </c>
    </row>
    <row r="569" spans="8:11" ht="14.4" x14ac:dyDescent="0.3">
      <c r="H569" s="13" t="b">
        <f>NOT(AND(OR(Design!C569="",ISBLANK(Design!C569),Design!C569=0),OR(Design!F569="",ISBLANK(Design!F569),Design!F569=0),OR(Design!L569="",ISBLANK(Design!L569)),OR(ISBLANK(Design!A569),Design!A569=0)))</f>
        <v>0</v>
      </c>
      <c r="I569" s="390" t="str">
        <f t="array" ref="I569">IF(H569:H680,ROW(H569:H680),"")</f>
        <v/>
      </c>
      <c r="J569" s="390" t="e">
        <f t="shared" si="13"/>
        <v>#NUM!</v>
      </c>
      <c r="K569" t="b" cm="1">
        <f t="array" ref="K569">IFERROR(INDEX(Design!A$1:A$680,_Formatting!$J569)&gt;0,FALSE)</f>
        <v>0</v>
      </c>
    </row>
    <row r="570" spans="8:11" ht="14.4" x14ac:dyDescent="0.3">
      <c r="H570" s="13" t="b">
        <f>NOT(AND(OR(Design!C570="",ISBLANK(Design!C570),Design!C570=0),OR(Design!F570="",ISBLANK(Design!F570),Design!F570=0),OR(Design!L570="",ISBLANK(Design!L570)),OR(ISBLANK(Design!A570),Design!A570=0)))</f>
        <v>0</v>
      </c>
      <c r="I570" s="390" t="str">
        <f t="array" ref="I570">IF(H570:H680,ROW(H570:H680),"")</f>
        <v/>
      </c>
      <c r="J570" s="390" t="e">
        <f t="shared" si="13"/>
        <v>#NUM!</v>
      </c>
      <c r="K570" t="b" cm="1">
        <f t="array" ref="K570">IFERROR(INDEX(Design!A$1:A$680,_Formatting!$J570)&gt;0,FALSE)</f>
        <v>0</v>
      </c>
    </row>
    <row r="571" spans="8:11" ht="14.4" x14ac:dyDescent="0.3">
      <c r="H571" s="13" t="b">
        <f>NOT(AND(OR(Design!C571="",ISBLANK(Design!C571),Design!C571=0),OR(Design!F571="",ISBLANK(Design!F571),Design!F571=0),OR(Design!L571="",ISBLANK(Design!L571)),OR(ISBLANK(Design!A571),Design!A571=0)))</f>
        <v>0</v>
      </c>
      <c r="I571" s="390" t="str">
        <f t="array" ref="I571">IF(H571:H680,ROW(H571:H680),"")</f>
        <v/>
      </c>
      <c r="J571" s="390" t="e">
        <f t="shared" si="13"/>
        <v>#NUM!</v>
      </c>
      <c r="K571" t="b" cm="1">
        <f t="array" ref="K571">IFERROR(INDEX(Design!A$1:A$680,_Formatting!$J571)&gt;0,FALSE)</f>
        <v>0</v>
      </c>
    </row>
    <row r="572" spans="8:11" ht="14.4" x14ac:dyDescent="0.3">
      <c r="H572" s="13" t="b">
        <f>NOT(AND(OR(Design!C572="",ISBLANK(Design!C572),Design!C572=0),OR(Design!F572="",ISBLANK(Design!F572),Design!F572=0),OR(Design!L572="",ISBLANK(Design!L572)),OR(ISBLANK(Design!A572),Design!A572=0)))</f>
        <v>0</v>
      </c>
      <c r="I572" s="390" t="str">
        <f t="array" ref="I572">IF(H572:H680,ROW(H572:H680),"")</f>
        <v/>
      </c>
      <c r="J572" s="390" t="e">
        <f t="shared" si="13"/>
        <v>#NUM!</v>
      </c>
      <c r="K572" t="b" cm="1">
        <f t="array" ref="K572">IFERROR(INDEX(Design!A$1:A$680,_Formatting!$J572)&gt;0,FALSE)</f>
        <v>0</v>
      </c>
    </row>
    <row r="573" spans="8:11" ht="14.4" x14ac:dyDescent="0.3">
      <c r="H573" s="13" t="b">
        <f>NOT(AND(OR(Design!C573="",ISBLANK(Design!C573),Design!C573=0),OR(Design!F573="",ISBLANK(Design!F573),Design!F573=0),OR(Design!L573="",ISBLANK(Design!L573)),OR(ISBLANK(Design!A573),Design!A573=0)))</f>
        <v>0</v>
      </c>
      <c r="I573" s="390" t="str">
        <f t="array" ref="I573">IF(H573:H680,ROW(H573:H680),"")</f>
        <v/>
      </c>
      <c r="J573" s="390" t="e">
        <f t="shared" si="13"/>
        <v>#NUM!</v>
      </c>
      <c r="K573" t="b" cm="1">
        <f t="array" ref="K573">IFERROR(INDEX(Design!A$1:A$680,_Formatting!$J573)&gt;0,FALSE)</f>
        <v>0</v>
      </c>
    </row>
    <row r="574" spans="8:11" ht="14.4" x14ac:dyDescent="0.3">
      <c r="H574" s="13" t="b">
        <f>NOT(AND(OR(Design!C574="",ISBLANK(Design!C574),Design!C574=0),OR(Design!F574="",ISBLANK(Design!F574),Design!F574=0),OR(Design!L574="",ISBLANK(Design!L574)),OR(ISBLANK(Design!A574),Design!A574=0)))</f>
        <v>0</v>
      </c>
      <c r="I574" s="390" t="str">
        <f t="array" ref="I574">IF(H574:H680,ROW(H574:H680),"")</f>
        <v/>
      </c>
      <c r="J574" s="390" t="e">
        <f t="shared" si="13"/>
        <v>#NUM!</v>
      </c>
      <c r="K574" t="b" cm="1">
        <f t="array" ref="K574">IFERROR(INDEX(Design!A$1:A$680,_Formatting!$J574)&gt;0,FALSE)</f>
        <v>0</v>
      </c>
    </row>
    <row r="575" spans="8:11" ht="14.4" x14ac:dyDescent="0.3">
      <c r="H575" s="13" t="b">
        <f>NOT(AND(OR(Design!C575="",ISBLANK(Design!C575),Design!C575=0),OR(Design!F575="",ISBLANK(Design!F575),Design!F575=0),OR(Design!L575="",ISBLANK(Design!L575)),OR(ISBLANK(Design!A575),Design!A575=0)))</f>
        <v>0</v>
      </c>
      <c r="I575" s="390" t="str">
        <f t="array" ref="I575">IF(H575:H680,ROW(H575:H680),"")</f>
        <v/>
      </c>
      <c r="J575" s="390" t="e">
        <f t="shared" si="13"/>
        <v>#NUM!</v>
      </c>
      <c r="K575" t="b" cm="1">
        <f t="array" ref="K575">IFERROR(INDEX(Design!A$1:A$680,_Formatting!$J575)&gt;0,FALSE)</f>
        <v>0</v>
      </c>
    </row>
    <row r="576" spans="8:11" ht="14.4" x14ac:dyDescent="0.3">
      <c r="H576" s="13" t="b">
        <f>NOT(AND(OR(Design!C576="",ISBLANK(Design!C576),Design!C576=0),OR(Design!F576="",ISBLANK(Design!F576),Design!F576=0),OR(Design!L576="",ISBLANK(Design!L576)),OR(ISBLANK(Design!A576),Design!A576=0)))</f>
        <v>0</v>
      </c>
      <c r="I576" s="390" t="str">
        <f t="array" ref="I576">IF(H576:H680,ROW(H576:H680),"")</f>
        <v/>
      </c>
      <c r="J576" s="390" t="e">
        <f t="shared" si="13"/>
        <v>#NUM!</v>
      </c>
      <c r="K576" t="b" cm="1">
        <f t="array" ref="K576">IFERROR(INDEX(Design!A$1:A$680,_Formatting!$J576)&gt;0,FALSE)</f>
        <v>0</v>
      </c>
    </row>
    <row r="577" spans="8:11" ht="14.4" x14ac:dyDescent="0.3">
      <c r="H577" s="13" t="b">
        <f>NOT(AND(OR(Design!C577="",ISBLANK(Design!C577),Design!C577=0),OR(Design!F577="",ISBLANK(Design!F577),Design!F577=0),OR(Design!L577="",ISBLANK(Design!L577)),OR(ISBLANK(Design!A577),Design!A577=0)))</f>
        <v>0</v>
      </c>
      <c r="I577" s="390" t="str">
        <f t="array" ref="I577">IF(H577:H680,ROW(H577:H680),"")</f>
        <v/>
      </c>
      <c r="J577" s="390" t="e">
        <f t="shared" si="13"/>
        <v>#NUM!</v>
      </c>
      <c r="K577" t="b" cm="1">
        <f t="array" ref="K577">IFERROR(INDEX(Design!A$1:A$680,_Formatting!$J577)&gt;0,FALSE)</f>
        <v>0</v>
      </c>
    </row>
    <row r="578" spans="8:11" ht="14.4" x14ac:dyDescent="0.3">
      <c r="H578" s="13" t="b">
        <f>NOT(AND(OR(Design!C578="",ISBLANK(Design!C578),Design!C578=0),OR(Design!F578="",ISBLANK(Design!F578),Design!F578=0),OR(Design!L578="",ISBLANK(Design!L578)),OR(ISBLANK(Design!A578),Design!A578=0)))</f>
        <v>0</v>
      </c>
      <c r="I578" s="390" t="str">
        <f t="array" ref="I578">IF(H578:H680,ROW(H578:H680),"")</f>
        <v/>
      </c>
      <c r="J578" s="390" t="e">
        <f t="shared" si="13"/>
        <v>#NUM!</v>
      </c>
      <c r="K578" t="b" cm="1">
        <f t="array" ref="K578">IFERROR(INDEX(Design!A$1:A$680,_Formatting!$J578)&gt;0,FALSE)</f>
        <v>0</v>
      </c>
    </row>
    <row r="579" spans="8:11" ht="14.4" x14ac:dyDescent="0.3">
      <c r="H579" s="13" t="b">
        <f>NOT(AND(OR(Design!C579="",ISBLANK(Design!C579),Design!C579=0),OR(Design!F579="",ISBLANK(Design!F579),Design!F579=0),OR(Design!L579="",ISBLANK(Design!L579)),OR(ISBLANK(Design!A579),Design!A579=0)))</f>
        <v>0</v>
      </c>
      <c r="I579" s="390" t="str">
        <f t="array" ref="I579">IF(H579:H680,ROW(H579:H680),"")</f>
        <v/>
      </c>
      <c r="J579" s="390" t="e">
        <f t="shared" si="13"/>
        <v>#NUM!</v>
      </c>
      <c r="K579" t="b" cm="1">
        <f t="array" ref="K579">IFERROR(INDEX(Design!A$1:A$680,_Formatting!$J579)&gt;0,FALSE)</f>
        <v>0</v>
      </c>
    </row>
    <row r="580" spans="8:11" ht="14.4" x14ac:dyDescent="0.3">
      <c r="H580" s="13" t="b">
        <f>NOT(AND(OR(Design!C580="",ISBLANK(Design!C580),Design!C580=0),OR(Design!F580="",ISBLANK(Design!F580),Design!F580=0),OR(Design!L580="",ISBLANK(Design!L580)),OR(ISBLANK(Design!A580),Design!A580=0)))</f>
        <v>0</v>
      </c>
      <c r="I580" s="390" t="str">
        <f t="array" ref="I580">IF(H580:H680,ROW(H580:H680),"")</f>
        <v/>
      </c>
      <c r="J580" s="390" t="e">
        <f t="shared" si="13"/>
        <v>#NUM!</v>
      </c>
      <c r="K580" t="b" cm="1">
        <f t="array" ref="K580">IFERROR(INDEX(Design!A$1:A$680,_Formatting!$J580)&gt;0,FALSE)</f>
        <v>0</v>
      </c>
    </row>
    <row r="581" spans="8:11" ht="14.4" x14ac:dyDescent="0.3">
      <c r="H581" s="13" t="b">
        <f>NOT(AND(OR(Design!C581="",ISBLANK(Design!C581),Design!C581=0),OR(Design!F581="",ISBLANK(Design!F581),Design!F581=0),OR(Design!L581="",ISBLANK(Design!L581)),OR(ISBLANK(Design!A581),Design!A581=0)))</f>
        <v>0</v>
      </c>
      <c r="I581" s="390" t="str">
        <f t="array" ref="I581">IF(H581:H680,ROW(H581:H680),"")</f>
        <v/>
      </c>
      <c r="J581" s="390" t="e">
        <f t="shared" si="13"/>
        <v>#NUM!</v>
      </c>
      <c r="K581" t="b" cm="1">
        <f t="array" ref="K581">IFERROR(INDEX(Design!A$1:A$680,_Formatting!$J581)&gt;0,FALSE)</f>
        <v>0</v>
      </c>
    </row>
    <row r="582" spans="8:11" ht="14.4" x14ac:dyDescent="0.3">
      <c r="H582" s="13" t="b">
        <f>NOT(AND(OR(Design!C582="",ISBLANK(Design!C582),Design!C582=0),OR(Design!F582="",ISBLANK(Design!F582),Design!F582=0),OR(Design!L582="",ISBLANK(Design!L582)),OR(ISBLANK(Design!A582),Design!A582=0)))</f>
        <v>0</v>
      </c>
      <c r="I582" s="390" t="str">
        <f t="array" ref="I582">IF(H582:H680,ROW(H582:H680),"")</f>
        <v/>
      </c>
      <c r="J582" s="390" t="e">
        <f t="shared" si="13"/>
        <v>#NUM!</v>
      </c>
      <c r="K582" t="b" cm="1">
        <f t="array" ref="K582">IFERROR(INDEX(Design!A$1:A$680,_Formatting!$J582)&gt;0,FALSE)</f>
        <v>0</v>
      </c>
    </row>
    <row r="583" spans="8:11" ht="14.4" x14ac:dyDescent="0.3">
      <c r="H583" s="13" t="b">
        <f>NOT(AND(OR(Design!C583="",ISBLANK(Design!C583),Design!C583=0),OR(Design!F583="",ISBLANK(Design!F583),Design!F583=0),OR(Design!L583="",ISBLANK(Design!L583)),OR(ISBLANK(Design!A583),Design!A583=0)))</f>
        <v>0</v>
      </c>
      <c r="I583" s="390" t="str">
        <f t="array" ref="I583">IF(H583:H680,ROW(H583:H680),"")</f>
        <v/>
      </c>
      <c r="J583" s="390" t="e">
        <f t="shared" si="13"/>
        <v>#NUM!</v>
      </c>
      <c r="K583" t="b" cm="1">
        <f t="array" ref="K583">IFERROR(INDEX(Design!A$1:A$680,_Formatting!$J583)&gt;0,FALSE)</f>
        <v>0</v>
      </c>
    </row>
    <row r="584" spans="8:11" ht="14.4" x14ac:dyDescent="0.3">
      <c r="H584" s="13" t="b">
        <f>NOT(AND(OR(Design!C584="",ISBLANK(Design!C584),Design!C584=0),OR(Design!F584="",ISBLANK(Design!F584),Design!F584=0),OR(Design!L584="",ISBLANK(Design!L584)),OR(ISBLANK(Design!A584),Design!A584=0)))</f>
        <v>0</v>
      </c>
      <c r="I584" s="390" t="str">
        <f t="array" ref="I584">IF(H584:H680,ROW(H584:H680),"")</f>
        <v/>
      </c>
      <c r="J584" s="390" t="e">
        <f t="shared" si="13"/>
        <v>#NUM!</v>
      </c>
      <c r="K584" t="b" cm="1">
        <f t="array" ref="K584">IFERROR(INDEX(Design!A$1:A$680,_Formatting!$J584)&gt;0,FALSE)</f>
        <v>0</v>
      </c>
    </row>
    <row r="585" spans="8:11" ht="14.4" x14ac:dyDescent="0.3">
      <c r="H585" s="13" t="b">
        <f>NOT(AND(OR(Design!C585="",ISBLANK(Design!C585),Design!C585=0),OR(Design!F585="",ISBLANK(Design!F585),Design!F585=0),OR(Design!L585="",ISBLANK(Design!L585)),OR(ISBLANK(Design!A585),Design!A585=0)))</f>
        <v>0</v>
      </c>
      <c r="I585" s="390" t="str">
        <f t="array" ref="I585">IF(H585:H680,ROW(H585:H680),"")</f>
        <v/>
      </c>
      <c r="J585" s="390" t="e">
        <f t="shared" si="13"/>
        <v>#NUM!</v>
      </c>
      <c r="K585" t="b" cm="1">
        <f t="array" ref="K585">IFERROR(INDEX(Design!A$1:A$680,_Formatting!$J585)&gt;0,FALSE)</f>
        <v>0</v>
      </c>
    </row>
    <row r="586" spans="8:11" ht="14.4" x14ac:dyDescent="0.3">
      <c r="H586" s="13" t="b">
        <f>NOT(AND(OR(Design!C586="",ISBLANK(Design!C586),Design!C586=0),OR(Design!F586="",ISBLANK(Design!F586),Design!F586=0),OR(Design!L586="",ISBLANK(Design!L586)),OR(ISBLANK(Design!A586),Design!A586=0)))</f>
        <v>0</v>
      </c>
      <c r="I586" s="390" t="str">
        <f t="array" ref="I586">IF(H586:H680,ROW(H586:H680),"")</f>
        <v/>
      </c>
      <c r="J586" s="390" t="e">
        <f t="shared" si="13"/>
        <v>#NUM!</v>
      </c>
      <c r="K586" t="b" cm="1">
        <f t="array" ref="K586">IFERROR(INDEX(Design!A$1:A$680,_Formatting!$J586)&gt;0,FALSE)</f>
        <v>0</v>
      </c>
    </row>
    <row r="587" spans="8:11" ht="14.4" x14ac:dyDescent="0.3">
      <c r="H587" s="13" t="b">
        <f>NOT(AND(OR(Design!C587="",ISBLANK(Design!C587),Design!C587=0),OR(Design!F587="",ISBLANK(Design!F587),Design!F587=0),OR(Design!L587="",ISBLANK(Design!L587)),OR(ISBLANK(Design!A587),Design!A587=0)))</f>
        <v>0</v>
      </c>
      <c r="I587" s="390" t="str">
        <f t="array" ref="I587">IF(H587:H680,ROW(H587:H680),"")</f>
        <v/>
      </c>
      <c r="J587" s="390" t="e">
        <f t="shared" ref="J587:J650" si="14">SMALL(I$10:I$680,ROW(I578))</f>
        <v>#NUM!</v>
      </c>
      <c r="K587" t="b" cm="1">
        <f t="array" ref="K587">IFERROR(INDEX(Design!A$1:A$680,_Formatting!$J587)&gt;0,FALSE)</f>
        <v>0</v>
      </c>
    </row>
    <row r="588" spans="8:11" ht="14.4" x14ac:dyDescent="0.3">
      <c r="H588" s="13" t="b">
        <f>NOT(AND(OR(Design!C588="",ISBLANK(Design!C588),Design!C588=0),OR(Design!F588="",ISBLANK(Design!F588),Design!F588=0),OR(Design!L588="",ISBLANK(Design!L588)),OR(ISBLANK(Design!A588),Design!A588=0)))</f>
        <v>0</v>
      </c>
      <c r="I588" s="390" t="str">
        <f t="array" ref="I588">IF(H588:H680,ROW(H588:H680),"")</f>
        <v/>
      </c>
      <c r="J588" s="390" t="e">
        <f t="shared" si="14"/>
        <v>#NUM!</v>
      </c>
      <c r="K588" t="b" cm="1">
        <f t="array" ref="K588">IFERROR(INDEX(Design!A$1:A$680,_Formatting!$J588)&gt;0,FALSE)</f>
        <v>0</v>
      </c>
    </row>
    <row r="589" spans="8:11" ht="14.4" x14ac:dyDescent="0.3">
      <c r="H589" s="13" t="b">
        <f>NOT(AND(OR(Design!C589="",ISBLANK(Design!C589),Design!C589=0),OR(Design!F589="",ISBLANK(Design!F589),Design!F589=0),OR(Design!L589="",ISBLANK(Design!L589)),OR(ISBLANK(Design!A589),Design!A589=0)))</f>
        <v>0</v>
      </c>
      <c r="I589" s="390" t="str">
        <f t="array" ref="I589">IF(H589:H680,ROW(H589:H680),"")</f>
        <v/>
      </c>
      <c r="J589" s="390" t="e">
        <f t="shared" si="14"/>
        <v>#NUM!</v>
      </c>
      <c r="K589" t="b" cm="1">
        <f t="array" ref="K589">IFERROR(INDEX(Design!A$1:A$680,_Formatting!$J589)&gt;0,FALSE)</f>
        <v>0</v>
      </c>
    </row>
    <row r="590" spans="8:11" ht="14.4" x14ac:dyDescent="0.3">
      <c r="H590" s="13" t="b">
        <f>NOT(AND(OR(Design!C590="",ISBLANK(Design!C590),Design!C590=0),OR(Design!F590="",ISBLANK(Design!F590),Design!F590=0),OR(Design!L590="",ISBLANK(Design!L590)),OR(ISBLANK(Design!A590),Design!A590=0)))</f>
        <v>0</v>
      </c>
      <c r="I590" s="390" t="str">
        <f t="array" ref="I590">IF(H590:H680,ROW(H590:H680),"")</f>
        <v/>
      </c>
      <c r="J590" s="390" t="e">
        <f t="shared" si="14"/>
        <v>#NUM!</v>
      </c>
      <c r="K590" t="b" cm="1">
        <f t="array" ref="K590">IFERROR(INDEX(Design!A$1:A$680,_Formatting!$J590)&gt;0,FALSE)</f>
        <v>0</v>
      </c>
    </row>
    <row r="591" spans="8:11" ht="14.4" x14ac:dyDescent="0.3">
      <c r="H591" s="13" t="b">
        <f>NOT(AND(OR(Design!C591="",ISBLANK(Design!C591),Design!C591=0),OR(Design!F591="",ISBLANK(Design!F591),Design!F591=0),OR(Design!L591="",ISBLANK(Design!L591)),OR(ISBLANK(Design!A591),Design!A591=0)))</f>
        <v>0</v>
      </c>
      <c r="I591" s="390" t="str">
        <f t="array" ref="I591">IF(H591:H680,ROW(H591:H680),"")</f>
        <v/>
      </c>
      <c r="J591" s="390" t="e">
        <f t="shared" si="14"/>
        <v>#NUM!</v>
      </c>
      <c r="K591" t="b" cm="1">
        <f t="array" ref="K591">IFERROR(INDEX(Design!A$1:A$680,_Formatting!$J591)&gt;0,FALSE)</f>
        <v>0</v>
      </c>
    </row>
    <row r="592" spans="8:11" ht="14.4" x14ac:dyDescent="0.3">
      <c r="H592" s="13" t="b">
        <f>NOT(AND(OR(Design!C592="",ISBLANK(Design!C592),Design!C592=0),OR(Design!F592="",ISBLANK(Design!F592),Design!F592=0),OR(Design!L592="",ISBLANK(Design!L592)),OR(ISBLANK(Design!A592),Design!A592=0)))</f>
        <v>0</v>
      </c>
      <c r="I592" s="390" t="str">
        <f t="array" ref="I592">IF(H592:H680,ROW(H592:H680),"")</f>
        <v/>
      </c>
      <c r="J592" s="390" t="e">
        <f t="shared" si="14"/>
        <v>#NUM!</v>
      </c>
      <c r="K592" t="b" cm="1">
        <f t="array" ref="K592">IFERROR(INDEX(Design!A$1:A$680,_Formatting!$J592)&gt;0,FALSE)</f>
        <v>0</v>
      </c>
    </row>
    <row r="593" spans="8:11" ht="14.4" x14ac:dyDescent="0.3">
      <c r="H593" s="13" t="b">
        <f>NOT(AND(OR(Design!C593="",ISBLANK(Design!C593),Design!C593=0),OR(Design!F593="",ISBLANK(Design!F593),Design!F593=0),OR(Design!L593="",ISBLANK(Design!L593)),OR(ISBLANK(Design!A593),Design!A593=0)))</f>
        <v>0</v>
      </c>
      <c r="I593" s="390" t="str">
        <f t="array" ref="I593">IF(H593:H680,ROW(H593:H680),"")</f>
        <v/>
      </c>
      <c r="J593" s="390" t="e">
        <f t="shared" si="14"/>
        <v>#NUM!</v>
      </c>
      <c r="K593" t="b" cm="1">
        <f t="array" ref="K593">IFERROR(INDEX(Design!A$1:A$680,_Formatting!$J593)&gt;0,FALSE)</f>
        <v>0</v>
      </c>
    </row>
    <row r="594" spans="8:11" ht="14.4" x14ac:dyDescent="0.3">
      <c r="H594" s="13" t="b">
        <f>NOT(AND(OR(Design!C594="",ISBLANK(Design!C594),Design!C594=0),OR(Design!F594="",ISBLANK(Design!F594),Design!F594=0),OR(Design!L594="",ISBLANK(Design!L594)),OR(ISBLANK(Design!A594),Design!A594=0)))</f>
        <v>0</v>
      </c>
      <c r="I594" s="390" t="str">
        <f t="array" ref="I594">IF(H594:H680,ROW(H594:H680),"")</f>
        <v/>
      </c>
      <c r="J594" s="390" t="e">
        <f t="shared" si="14"/>
        <v>#NUM!</v>
      </c>
      <c r="K594" t="b" cm="1">
        <f t="array" ref="K594">IFERROR(INDEX(Design!A$1:A$680,_Formatting!$J594)&gt;0,FALSE)</f>
        <v>0</v>
      </c>
    </row>
    <row r="595" spans="8:11" ht="14.4" x14ac:dyDescent="0.3">
      <c r="H595" s="13" t="b">
        <f>NOT(AND(OR(Design!C595="",ISBLANK(Design!C595),Design!C595=0),OR(Design!F595="",ISBLANK(Design!F595),Design!F595=0),OR(Design!L595="",ISBLANK(Design!L595)),OR(ISBLANK(Design!A595),Design!A595=0)))</f>
        <v>0</v>
      </c>
      <c r="I595" s="390" t="str">
        <f t="array" ref="I595">IF(H595:H680,ROW(H595:H680),"")</f>
        <v/>
      </c>
      <c r="J595" s="390" t="e">
        <f t="shared" si="14"/>
        <v>#NUM!</v>
      </c>
      <c r="K595" t="b" cm="1">
        <f t="array" ref="K595">IFERROR(INDEX(Design!A$1:A$680,_Formatting!$J595)&gt;0,FALSE)</f>
        <v>0</v>
      </c>
    </row>
    <row r="596" spans="8:11" ht="14.4" x14ac:dyDescent="0.3">
      <c r="H596" s="13" t="b">
        <f>NOT(AND(OR(Design!C596="",ISBLANK(Design!C596),Design!C596=0),OR(Design!F596="",ISBLANK(Design!F596),Design!F596=0),OR(Design!L596="",ISBLANK(Design!L596)),OR(ISBLANK(Design!A596),Design!A596=0)))</f>
        <v>0</v>
      </c>
      <c r="I596" s="390" t="str">
        <f t="array" ref="I596">IF(H596:H680,ROW(H596:H680),"")</f>
        <v/>
      </c>
      <c r="J596" s="390" t="e">
        <f t="shared" si="14"/>
        <v>#NUM!</v>
      </c>
      <c r="K596" t="b" cm="1">
        <f t="array" ref="K596">IFERROR(INDEX(Design!A$1:A$680,_Formatting!$J596)&gt;0,FALSE)</f>
        <v>0</v>
      </c>
    </row>
    <row r="597" spans="8:11" ht="14.4" x14ac:dyDescent="0.3">
      <c r="H597" s="13" t="b">
        <f>NOT(AND(OR(Design!C597="",ISBLANK(Design!C597),Design!C597=0),OR(Design!F597="",ISBLANK(Design!F597),Design!F597=0),OR(Design!L597="",ISBLANK(Design!L597)),OR(ISBLANK(Design!A597),Design!A597=0)))</f>
        <v>0</v>
      </c>
      <c r="I597" s="390" t="str">
        <f t="array" ref="I597">IF(H597:H680,ROW(H597:H680),"")</f>
        <v/>
      </c>
      <c r="J597" s="390" t="e">
        <f t="shared" si="14"/>
        <v>#NUM!</v>
      </c>
      <c r="K597" t="b" cm="1">
        <f t="array" ref="K597">IFERROR(INDEX(Design!A$1:A$680,_Formatting!$J597)&gt;0,FALSE)</f>
        <v>0</v>
      </c>
    </row>
    <row r="598" spans="8:11" ht="14.4" x14ac:dyDescent="0.3">
      <c r="H598" s="13" t="b">
        <f>NOT(AND(OR(Design!C598="",ISBLANK(Design!C598),Design!C598=0),OR(Design!F598="",ISBLANK(Design!F598),Design!F598=0),OR(Design!L598="",ISBLANK(Design!L598)),OR(ISBLANK(Design!A598),Design!A598=0)))</f>
        <v>0</v>
      </c>
      <c r="I598" s="390" t="str">
        <f t="array" ref="I598">IF(H598:H680,ROW(H598:H680),"")</f>
        <v/>
      </c>
      <c r="J598" s="390" t="e">
        <f t="shared" si="14"/>
        <v>#NUM!</v>
      </c>
      <c r="K598" t="b" cm="1">
        <f t="array" ref="K598">IFERROR(INDEX(Design!A$1:A$680,_Formatting!$J598)&gt;0,FALSE)</f>
        <v>0</v>
      </c>
    </row>
    <row r="599" spans="8:11" ht="14.4" x14ac:dyDescent="0.3">
      <c r="H599" s="13" t="b">
        <f>NOT(AND(OR(Design!C599="",ISBLANK(Design!C599),Design!C599=0),OR(Design!F599="",ISBLANK(Design!F599),Design!F599=0),OR(Design!L599="",ISBLANK(Design!L599)),OR(ISBLANK(Design!A599),Design!A599=0)))</f>
        <v>0</v>
      </c>
      <c r="I599" s="390" t="str">
        <f t="array" ref="I599">IF(H599:H680,ROW(H599:H680),"")</f>
        <v/>
      </c>
      <c r="J599" s="390" t="e">
        <f t="shared" si="14"/>
        <v>#NUM!</v>
      </c>
      <c r="K599" t="b" cm="1">
        <f t="array" ref="K599">IFERROR(INDEX(Design!A$1:A$680,_Formatting!$J599)&gt;0,FALSE)</f>
        <v>0</v>
      </c>
    </row>
    <row r="600" spans="8:11" ht="14.4" x14ac:dyDescent="0.3">
      <c r="H600" s="13" t="b">
        <f>NOT(AND(OR(Design!C600="",ISBLANK(Design!C600),Design!C600=0),OR(Design!F600="",ISBLANK(Design!F600),Design!F600=0),OR(Design!L600="",ISBLANK(Design!L600)),OR(ISBLANK(Design!A600),Design!A600=0)))</f>
        <v>0</v>
      </c>
      <c r="I600" s="390" t="str">
        <f t="array" ref="I600">IF(H600:H680,ROW(H600:H680),"")</f>
        <v/>
      </c>
      <c r="J600" s="390" t="e">
        <f t="shared" si="14"/>
        <v>#NUM!</v>
      </c>
      <c r="K600" t="b" cm="1">
        <f t="array" ref="K600">IFERROR(INDEX(Design!A$1:A$680,_Formatting!$J600)&gt;0,FALSE)</f>
        <v>0</v>
      </c>
    </row>
    <row r="601" spans="8:11" ht="14.4" x14ac:dyDescent="0.3">
      <c r="H601" s="13" t="b">
        <f>NOT(AND(OR(Design!C601="",ISBLANK(Design!C601),Design!C601=0),OR(Design!F601="",ISBLANK(Design!F601),Design!F601=0),OR(Design!L601="",ISBLANK(Design!L601)),OR(ISBLANK(Design!A601),Design!A601=0)))</f>
        <v>0</v>
      </c>
      <c r="I601" s="390" t="str">
        <f t="array" ref="I601">IF(H601:H680,ROW(H601:H680),"")</f>
        <v/>
      </c>
      <c r="J601" s="390" t="e">
        <f t="shared" si="14"/>
        <v>#NUM!</v>
      </c>
      <c r="K601" t="b" cm="1">
        <f t="array" ref="K601">IFERROR(INDEX(Design!A$1:A$680,_Formatting!$J601)&gt;0,FALSE)</f>
        <v>0</v>
      </c>
    </row>
    <row r="602" spans="8:11" ht="14.4" x14ac:dyDescent="0.3">
      <c r="H602" s="13" t="b">
        <f>NOT(AND(OR(Design!C602="",ISBLANK(Design!C602),Design!C602=0),OR(Design!F602="",ISBLANK(Design!F602),Design!F602=0),OR(Design!L602="",ISBLANK(Design!L602)),OR(ISBLANK(Design!A602),Design!A602=0)))</f>
        <v>0</v>
      </c>
      <c r="I602" s="390" t="str">
        <f t="array" ref="I602">IF(H602:H680,ROW(H602:H680),"")</f>
        <v/>
      </c>
      <c r="J602" s="390" t="e">
        <f t="shared" si="14"/>
        <v>#NUM!</v>
      </c>
      <c r="K602" t="b" cm="1">
        <f t="array" ref="K602">IFERROR(INDEX(Design!A$1:A$680,_Formatting!$J602)&gt;0,FALSE)</f>
        <v>0</v>
      </c>
    </row>
    <row r="603" spans="8:11" ht="14.4" x14ac:dyDescent="0.3">
      <c r="H603" s="13" t="b">
        <f>NOT(AND(OR(Design!C603="",ISBLANK(Design!C603),Design!C603=0),OR(Design!F603="",ISBLANK(Design!F603),Design!F603=0),OR(Design!L603="",ISBLANK(Design!L603)),OR(ISBLANK(Design!A603),Design!A603=0)))</f>
        <v>0</v>
      </c>
      <c r="I603" s="390" t="str">
        <f t="array" ref="I603">IF(H603:H680,ROW(H603:H680),"")</f>
        <v/>
      </c>
      <c r="J603" s="390" t="e">
        <f t="shared" si="14"/>
        <v>#NUM!</v>
      </c>
      <c r="K603" t="b" cm="1">
        <f t="array" ref="K603">IFERROR(INDEX(Design!A$1:A$680,_Formatting!$J603)&gt;0,FALSE)</f>
        <v>0</v>
      </c>
    </row>
    <row r="604" spans="8:11" ht="14.4" x14ac:dyDescent="0.3">
      <c r="H604" s="13" t="b">
        <f>NOT(AND(OR(Design!C604="",ISBLANK(Design!C604),Design!C604=0),OR(Design!F604="",ISBLANK(Design!F604),Design!F604=0),OR(Design!L604="",ISBLANK(Design!L604)),OR(ISBLANK(Design!A604),Design!A604=0)))</f>
        <v>0</v>
      </c>
      <c r="I604" s="390" t="str">
        <f t="array" ref="I604">IF(H604:H680,ROW(H604:H680),"")</f>
        <v/>
      </c>
      <c r="J604" s="390" t="e">
        <f t="shared" si="14"/>
        <v>#NUM!</v>
      </c>
      <c r="K604" t="b" cm="1">
        <f t="array" ref="K604">IFERROR(INDEX(Design!A$1:A$680,_Formatting!$J604)&gt;0,FALSE)</f>
        <v>0</v>
      </c>
    </row>
    <row r="605" spans="8:11" ht="14.4" x14ac:dyDescent="0.3">
      <c r="H605" s="13" t="b">
        <f>NOT(AND(OR(Design!C605="",ISBLANK(Design!C605),Design!C605=0),OR(Design!F605="",ISBLANK(Design!F605),Design!F605=0),OR(Design!L605="",ISBLANK(Design!L605)),OR(ISBLANK(Design!A605),Design!A605=0)))</f>
        <v>0</v>
      </c>
      <c r="I605" s="390" t="str">
        <f t="array" ref="I605">IF(H605:H680,ROW(H605:H680),"")</f>
        <v/>
      </c>
      <c r="J605" s="390" t="e">
        <f t="shared" si="14"/>
        <v>#NUM!</v>
      </c>
      <c r="K605" t="b" cm="1">
        <f t="array" ref="K605">IFERROR(INDEX(Design!A$1:A$680,_Formatting!$J605)&gt;0,FALSE)</f>
        <v>0</v>
      </c>
    </row>
    <row r="606" spans="8:11" ht="14.4" x14ac:dyDescent="0.3">
      <c r="H606" s="13" t="b">
        <f>NOT(AND(OR(Design!C606="",ISBLANK(Design!C606),Design!C606=0),OR(Design!F606="",ISBLANK(Design!F606),Design!F606=0),OR(Design!L606="",ISBLANK(Design!L606)),OR(ISBLANK(Design!A606),Design!A606=0)))</f>
        <v>0</v>
      </c>
      <c r="I606" s="390" t="str">
        <f t="array" ref="I606">IF(H606:H680,ROW(H606:H680),"")</f>
        <v/>
      </c>
      <c r="J606" s="390" t="e">
        <f t="shared" si="14"/>
        <v>#NUM!</v>
      </c>
      <c r="K606" t="b" cm="1">
        <f t="array" ref="K606">IFERROR(INDEX(Design!A$1:A$680,_Formatting!$J606)&gt;0,FALSE)</f>
        <v>0</v>
      </c>
    </row>
    <row r="607" spans="8:11" ht="14.4" x14ac:dyDescent="0.3">
      <c r="H607" s="13" t="b">
        <f>NOT(AND(OR(Design!C607="",ISBLANK(Design!C607),Design!C607=0),OR(Design!F607="",ISBLANK(Design!F607),Design!F607=0),OR(Design!L607="",ISBLANK(Design!L607)),OR(ISBLANK(Design!A607),Design!A607=0)))</f>
        <v>0</v>
      </c>
      <c r="I607" s="390" t="str">
        <f t="array" ref="I607">IF(H607:H680,ROW(H607:H680),"")</f>
        <v/>
      </c>
      <c r="J607" s="390" t="e">
        <f t="shared" si="14"/>
        <v>#NUM!</v>
      </c>
      <c r="K607" t="b" cm="1">
        <f t="array" ref="K607">IFERROR(INDEX(Design!A$1:A$680,_Formatting!$J607)&gt;0,FALSE)</f>
        <v>0</v>
      </c>
    </row>
    <row r="608" spans="8:11" ht="14.4" x14ac:dyDescent="0.3">
      <c r="H608" s="13" t="b">
        <f>NOT(AND(OR(Design!C608="",ISBLANK(Design!C608),Design!C608=0),OR(Design!F608="",ISBLANK(Design!F608),Design!F608=0),OR(Design!L608="",ISBLANK(Design!L608)),OR(ISBLANK(Design!A608),Design!A608=0)))</f>
        <v>0</v>
      </c>
      <c r="I608" s="390" t="str">
        <f t="array" ref="I608">IF(H608:H680,ROW(H608:H680),"")</f>
        <v/>
      </c>
      <c r="J608" s="390" t="e">
        <f t="shared" si="14"/>
        <v>#NUM!</v>
      </c>
      <c r="K608" t="b" cm="1">
        <f t="array" ref="K608">IFERROR(INDEX(Design!A$1:A$680,_Formatting!$J608)&gt;0,FALSE)</f>
        <v>0</v>
      </c>
    </row>
    <row r="609" spans="8:11" ht="14.4" x14ac:dyDescent="0.3">
      <c r="H609" s="13" t="b">
        <f>NOT(AND(OR(Design!C609="",ISBLANK(Design!C609),Design!C609=0),OR(Design!F609="",ISBLANK(Design!F609),Design!F609=0),OR(Design!L609="",ISBLANK(Design!L609)),OR(ISBLANK(Design!A609),Design!A609=0)))</f>
        <v>0</v>
      </c>
      <c r="I609" s="390" t="str">
        <f t="array" ref="I609">IF(H609:H680,ROW(H609:H680),"")</f>
        <v/>
      </c>
      <c r="J609" s="390" t="e">
        <f t="shared" si="14"/>
        <v>#NUM!</v>
      </c>
      <c r="K609" t="b" cm="1">
        <f t="array" ref="K609">IFERROR(INDEX(Design!A$1:A$680,_Formatting!$J609)&gt;0,FALSE)</f>
        <v>0</v>
      </c>
    </row>
    <row r="610" spans="8:11" ht="14.4" x14ac:dyDescent="0.3">
      <c r="H610" s="13" t="b">
        <f>NOT(AND(OR(Design!C610="",ISBLANK(Design!C610),Design!C610=0),OR(Design!F610="",ISBLANK(Design!F610),Design!F610=0),OR(Design!L610="",ISBLANK(Design!L610)),OR(ISBLANK(Design!A610),Design!A610=0)))</f>
        <v>0</v>
      </c>
      <c r="I610" s="390" t="str">
        <f t="array" ref="I610">IF(H610:H680,ROW(H610:H680),"")</f>
        <v/>
      </c>
      <c r="J610" s="390" t="e">
        <f t="shared" si="14"/>
        <v>#NUM!</v>
      </c>
      <c r="K610" t="b" cm="1">
        <f t="array" ref="K610">IFERROR(INDEX(Design!A$1:A$680,_Formatting!$J610)&gt;0,FALSE)</f>
        <v>0</v>
      </c>
    </row>
    <row r="611" spans="8:11" ht="14.4" x14ac:dyDescent="0.3">
      <c r="H611" s="13" t="b">
        <f>NOT(AND(OR(Design!C611="",ISBLANK(Design!C611),Design!C611=0),OR(Design!F611="",ISBLANK(Design!F611),Design!F611=0),OR(Design!L611="",ISBLANK(Design!L611)),OR(ISBLANK(Design!A611),Design!A611=0)))</f>
        <v>0</v>
      </c>
      <c r="I611" s="390" t="str">
        <f t="array" ref="I611">IF(H611:H680,ROW(H611:H680),"")</f>
        <v/>
      </c>
      <c r="J611" s="390" t="e">
        <f t="shared" si="14"/>
        <v>#NUM!</v>
      </c>
      <c r="K611" t="b" cm="1">
        <f t="array" ref="K611">IFERROR(INDEX(Design!A$1:A$680,_Formatting!$J611)&gt;0,FALSE)</f>
        <v>0</v>
      </c>
    </row>
    <row r="612" spans="8:11" ht="14.4" x14ac:dyDescent="0.3">
      <c r="H612" s="13" t="b">
        <f>NOT(AND(OR(Design!C612="",ISBLANK(Design!C612),Design!C612=0),OR(Design!F612="",ISBLANK(Design!F612),Design!F612=0),OR(Design!L612="",ISBLANK(Design!L612)),OR(ISBLANK(Design!A612),Design!A612=0)))</f>
        <v>0</v>
      </c>
      <c r="I612" s="390" t="str">
        <f t="array" ref="I612">IF(H612:H680,ROW(H612:H680),"")</f>
        <v/>
      </c>
      <c r="J612" s="390" t="e">
        <f t="shared" si="14"/>
        <v>#NUM!</v>
      </c>
      <c r="K612" t="b" cm="1">
        <f t="array" ref="K612">IFERROR(INDEX(Design!A$1:A$680,_Formatting!$J612)&gt;0,FALSE)</f>
        <v>0</v>
      </c>
    </row>
    <row r="613" spans="8:11" ht="14.4" x14ac:dyDescent="0.3">
      <c r="H613" s="13" t="b">
        <f>NOT(AND(OR(Design!C613="",ISBLANK(Design!C613),Design!C613=0),OR(Design!F613="",ISBLANK(Design!F613),Design!F613=0),OR(Design!L613="",ISBLANK(Design!L613)),OR(ISBLANK(Design!A613),Design!A613=0)))</f>
        <v>0</v>
      </c>
      <c r="I613" s="390" t="str">
        <f t="array" ref="I613">IF(H613:H680,ROW(H613:H680),"")</f>
        <v/>
      </c>
      <c r="J613" s="390" t="e">
        <f t="shared" si="14"/>
        <v>#NUM!</v>
      </c>
      <c r="K613" t="b" cm="1">
        <f t="array" ref="K613">IFERROR(INDEX(Design!A$1:A$680,_Formatting!$J613)&gt;0,FALSE)</f>
        <v>0</v>
      </c>
    </row>
    <row r="614" spans="8:11" ht="14.4" x14ac:dyDescent="0.3">
      <c r="H614" s="13" t="b">
        <f>NOT(AND(OR(Design!C614="",ISBLANK(Design!C614),Design!C614=0),OR(Design!F614="",ISBLANK(Design!F614),Design!F614=0),OR(Design!L614="",ISBLANK(Design!L614)),OR(ISBLANK(Design!A614),Design!A614=0)))</f>
        <v>0</v>
      </c>
      <c r="I614" s="390" t="str">
        <f t="array" ref="I614">IF(H614:H680,ROW(H614:H680),"")</f>
        <v/>
      </c>
      <c r="J614" s="390" t="e">
        <f t="shared" si="14"/>
        <v>#NUM!</v>
      </c>
      <c r="K614" t="b" cm="1">
        <f t="array" ref="K614">IFERROR(INDEX(Design!A$1:A$680,_Formatting!$J614)&gt;0,FALSE)</f>
        <v>0</v>
      </c>
    </row>
    <row r="615" spans="8:11" ht="14.4" x14ac:dyDescent="0.3">
      <c r="H615" s="13" t="b">
        <f>NOT(AND(OR(Design!C615="",ISBLANK(Design!C615),Design!C615=0),OR(Design!F615="",ISBLANK(Design!F615),Design!F615=0),OR(Design!L615="",ISBLANK(Design!L615)),OR(ISBLANK(Design!A615),Design!A615=0)))</f>
        <v>0</v>
      </c>
      <c r="I615" s="390" t="str">
        <f t="array" ref="I615">IF(H615:H680,ROW(H615:H680),"")</f>
        <v/>
      </c>
      <c r="J615" s="390" t="e">
        <f t="shared" si="14"/>
        <v>#NUM!</v>
      </c>
      <c r="K615" t="b" cm="1">
        <f t="array" ref="K615">IFERROR(INDEX(Design!A$1:A$680,_Formatting!$J615)&gt;0,FALSE)</f>
        <v>0</v>
      </c>
    </row>
    <row r="616" spans="8:11" ht="14.4" x14ac:dyDescent="0.3">
      <c r="H616" s="13" t="b">
        <f>NOT(AND(OR(Design!C616="",ISBLANK(Design!C616),Design!C616=0),OR(Design!F616="",ISBLANK(Design!F616),Design!F616=0),OR(Design!L616="",ISBLANK(Design!L616)),OR(ISBLANK(Design!A616),Design!A616=0)))</f>
        <v>0</v>
      </c>
      <c r="I616" s="390" t="str">
        <f t="array" ref="I616">IF(H616:H680,ROW(H616:H680),"")</f>
        <v/>
      </c>
      <c r="J616" s="390" t="e">
        <f t="shared" si="14"/>
        <v>#NUM!</v>
      </c>
      <c r="K616" t="b" cm="1">
        <f t="array" ref="K616">IFERROR(INDEX(Design!A$1:A$680,_Formatting!$J616)&gt;0,FALSE)</f>
        <v>0</v>
      </c>
    </row>
    <row r="617" spans="8:11" ht="14.4" x14ac:dyDescent="0.3">
      <c r="H617" s="13" t="b">
        <f>NOT(AND(OR(Design!C617="",ISBLANK(Design!C617),Design!C617=0),OR(Design!F617="",ISBLANK(Design!F617),Design!F617=0),OR(Design!L617="",ISBLANK(Design!L617)),OR(ISBLANK(Design!A617),Design!A617=0)))</f>
        <v>0</v>
      </c>
      <c r="I617" s="390" t="str">
        <f t="array" ref="I617">IF(H617:H680,ROW(H617:H680),"")</f>
        <v/>
      </c>
      <c r="J617" s="390" t="e">
        <f t="shared" si="14"/>
        <v>#NUM!</v>
      </c>
      <c r="K617" t="b" cm="1">
        <f t="array" ref="K617">IFERROR(INDEX(Design!A$1:A$680,_Formatting!$J617)&gt;0,FALSE)</f>
        <v>0</v>
      </c>
    </row>
    <row r="618" spans="8:11" ht="14.4" x14ac:dyDescent="0.3">
      <c r="H618" s="13" t="b">
        <f>NOT(AND(OR(Design!C618="",ISBLANK(Design!C618),Design!C618=0),OR(Design!F618="",ISBLANK(Design!F618),Design!F618=0),OR(Design!L618="",ISBLANK(Design!L618)),OR(ISBLANK(Design!A618),Design!A618=0)))</f>
        <v>0</v>
      </c>
      <c r="I618" s="390" t="str">
        <f t="array" ref="I618">IF(H618:H680,ROW(H618:H680),"")</f>
        <v/>
      </c>
      <c r="J618" s="390" t="e">
        <f t="shared" si="14"/>
        <v>#NUM!</v>
      </c>
      <c r="K618" t="b" cm="1">
        <f t="array" ref="K618">IFERROR(INDEX(Design!A$1:A$680,_Formatting!$J618)&gt;0,FALSE)</f>
        <v>0</v>
      </c>
    </row>
    <row r="619" spans="8:11" ht="14.4" x14ac:dyDescent="0.3">
      <c r="H619" s="13" t="b">
        <f>NOT(AND(OR(Design!C619="",ISBLANK(Design!C619),Design!C619=0),OR(Design!F619="",ISBLANK(Design!F619),Design!F619=0),OR(Design!L619="",ISBLANK(Design!L619)),OR(ISBLANK(Design!A619),Design!A619=0)))</f>
        <v>0</v>
      </c>
      <c r="I619" s="390" t="str">
        <f t="array" ref="I619">IF(H619:H680,ROW(H619:H680),"")</f>
        <v/>
      </c>
      <c r="J619" s="390" t="e">
        <f t="shared" si="14"/>
        <v>#NUM!</v>
      </c>
      <c r="K619" t="b" cm="1">
        <f t="array" ref="K619">IFERROR(INDEX(Design!A$1:A$680,_Formatting!$J619)&gt;0,FALSE)</f>
        <v>0</v>
      </c>
    </row>
    <row r="620" spans="8:11" ht="14.4" x14ac:dyDescent="0.3">
      <c r="H620" s="13" t="b">
        <f>NOT(AND(OR(Design!C620="",ISBLANK(Design!C620),Design!C620=0),OR(Design!F620="",ISBLANK(Design!F620),Design!F620=0),OR(Design!L620="",ISBLANK(Design!L620)),OR(ISBLANK(Design!A620),Design!A620=0)))</f>
        <v>0</v>
      </c>
      <c r="I620" s="390" t="str">
        <f t="array" ref="I620">IF(H620:H680,ROW(H620:H680),"")</f>
        <v/>
      </c>
      <c r="J620" s="390" t="e">
        <f t="shared" si="14"/>
        <v>#NUM!</v>
      </c>
      <c r="K620" t="b" cm="1">
        <f t="array" ref="K620">IFERROR(INDEX(Design!A$1:A$680,_Formatting!$J620)&gt;0,FALSE)</f>
        <v>0</v>
      </c>
    </row>
    <row r="621" spans="8:11" ht="14.4" x14ac:dyDescent="0.3">
      <c r="H621" s="13" t="b">
        <f>NOT(AND(OR(Design!C621="",ISBLANK(Design!C621),Design!C621=0),OR(Design!F621="",ISBLANK(Design!F621),Design!F621=0),OR(Design!L621="",ISBLANK(Design!L621)),OR(ISBLANK(Design!A621),Design!A621=0)))</f>
        <v>0</v>
      </c>
      <c r="I621" s="390" t="str">
        <f t="array" ref="I621">IF(H621:H680,ROW(H621:H680),"")</f>
        <v/>
      </c>
      <c r="J621" s="390" t="e">
        <f t="shared" si="14"/>
        <v>#NUM!</v>
      </c>
      <c r="K621" t="b" cm="1">
        <f t="array" ref="K621">IFERROR(INDEX(Design!A$1:A$680,_Formatting!$J621)&gt;0,FALSE)</f>
        <v>0</v>
      </c>
    </row>
    <row r="622" spans="8:11" ht="14.4" x14ac:dyDescent="0.3">
      <c r="H622" s="13" t="b">
        <f>NOT(AND(OR(Design!C622="",ISBLANK(Design!C622),Design!C622=0),OR(Design!F622="",ISBLANK(Design!F622),Design!F622=0),OR(Design!L622="",ISBLANK(Design!L622)),OR(ISBLANK(Design!A622),Design!A622=0)))</f>
        <v>0</v>
      </c>
      <c r="I622" s="390" t="str">
        <f t="array" ref="I622">IF(H622:H680,ROW(H622:H680),"")</f>
        <v/>
      </c>
      <c r="J622" s="390" t="e">
        <f t="shared" si="14"/>
        <v>#NUM!</v>
      </c>
      <c r="K622" t="b" cm="1">
        <f t="array" ref="K622">IFERROR(INDEX(Design!A$1:A$680,_Formatting!$J622)&gt;0,FALSE)</f>
        <v>0</v>
      </c>
    </row>
    <row r="623" spans="8:11" ht="14.4" x14ac:dyDescent="0.3">
      <c r="H623" s="13" t="b">
        <f>NOT(AND(OR(Design!C623="",ISBLANK(Design!C623),Design!C623=0),OR(Design!F623="",ISBLANK(Design!F623),Design!F623=0),OR(Design!L623="",ISBLANK(Design!L623)),OR(ISBLANK(Design!A623),Design!A623=0)))</f>
        <v>0</v>
      </c>
      <c r="I623" s="390" t="str">
        <f t="array" ref="I623">IF(H623:H680,ROW(H623:H680),"")</f>
        <v/>
      </c>
      <c r="J623" s="390" t="e">
        <f t="shared" si="14"/>
        <v>#NUM!</v>
      </c>
      <c r="K623" t="b" cm="1">
        <f t="array" ref="K623">IFERROR(INDEX(Design!A$1:A$680,_Formatting!$J623)&gt;0,FALSE)</f>
        <v>0</v>
      </c>
    </row>
    <row r="624" spans="8:11" ht="14.4" x14ac:dyDescent="0.3">
      <c r="H624" s="13" t="b">
        <f>NOT(AND(OR(Design!C624="",ISBLANK(Design!C624),Design!C624=0),OR(Design!F624="",ISBLANK(Design!F624),Design!F624=0),OR(Design!L624="",ISBLANK(Design!L624)),OR(ISBLANK(Design!A624),Design!A624=0)))</f>
        <v>0</v>
      </c>
      <c r="I624" s="390" t="str">
        <f t="array" ref="I624">IF(H624:H680,ROW(H624:H680),"")</f>
        <v/>
      </c>
      <c r="J624" s="390" t="e">
        <f t="shared" si="14"/>
        <v>#NUM!</v>
      </c>
      <c r="K624" t="b" cm="1">
        <f t="array" ref="K624">IFERROR(INDEX(Design!A$1:A$680,_Formatting!$J624)&gt;0,FALSE)</f>
        <v>0</v>
      </c>
    </row>
    <row r="625" spans="8:11" ht="14.4" x14ac:dyDescent="0.3">
      <c r="H625" s="13" t="b">
        <f>NOT(AND(OR(Design!C625="",ISBLANK(Design!C625),Design!C625=0),OR(Design!F625="",ISBLANK(Design!F625),Design!F625=0),OR(Design!L625="",ISBLANK(Design!L625)),OR(ISBLANK(Design!A625),Design!A625=0)))</f>
        <v>0</v>
      </c>
      <c r="I625" s="390" t="str">
        <f t="array" ref="I625">IF(H625:H680,ROW(H625:H680),"")</f>
        <v/>
      </c>
      <c r="J625" s="390" t="e">
        <f t="shared" si="14"/>
        <v>#NUM!</v>
      </c>
      <c r="K625" t="b" cm="1">
        <f t="array" ref="K625">IFERROR(INDEX(Design!A$1:A$680,_Formatting!$J625)&gt;0,FALSE)</f>
        <v>0</v>
      </c>
    </row>
    <row r="626" spans="8:11" ht="14.4" x14ac:dyDescent="0.3">
      <c r="H626" s="13" t="b">
        <f>NOT(AND(OR(Design!C626="",ISBLANK(Design!C626),Design!C626=0),OR(Design!F626="",ISBLANK(Design!F626),Design!F626=0),OR(Design!L626="",ISBLANK(Design!L626)),OR(ISBLANK(Design!A626),Design!A626=0)))</f>
        <v>0</v>
      </c>
      <c r="I626" s="390" t="str">
        <f t="array" ref="I626">IF(H626:H680,ROW(H626:H680),"")</f>
        <v/>
      </c>
      <c r="J626" s="390" t="e">
        <f t="shared" si="14"/>
        <v>#NUM!</v>
      </c>
      <c r="K626" t="b" cm="1">
        <f t="array" ref="K626">IFERROR(INDEX(Design!A$1:A$680,_Formatting!$J626)&gt;0,FALSE)</f>
        <v>0</v>
      </c>
    </row>
    <row r="627" spans="8:11" ht="14.4" x14ac:dyDescent="0.3">
      <c r="H627" s="13" t="b">
        <f>NOT(AND(OR(Design!C627="",ISBLANK(Design!C627),Design!C627=0),OR(Design!F627="",ISBLANK(Design!F627),Design!F627=0),OR(Design!L627="",ISBLANK(Design!L627)),OR(ISBLANK(Design!A627),Design!A627=0)))</f>
        <v>0</v>
      </c>
      <c r="I627" s="390" t="str">
        <f t="array" ref="I627">IF(H627:H680,ROW(H627:H680),"")</f>
        <v/>
      </c>
      <c r="J627" s="390" t="e">
        <f t="shared" si="14"/>
        <v>#NUM!</v>
      </c>
      <c r="K627" t="b" cm="1">
        <f t="array" ref="K627">IFERROR(INDEX(Design!A$1:A$680,_Formatting!$J627)&gt;0,FALSE)</f>
        <v>0</v>
      </c>
    </row>
    <row r="628" spans="8:11" ht="14.4" x14ac:dyDescent="0.3">
      <c r="H628" s="13" t="b">
        <f>NOT(AND(OR(Design!C628="",ISBLANK(Design!C628),Design!C628=0),OR(Design!F628="",ISBLANK(Design!F628),Design!F628=0),OR(Design!L628="",ISBLANK(Design!L628)),OR(ISBLANK(Design!A628),Design!A628=0)))</f>
        <v>0</v>
      </c>
      <c r="I628" s="390" t="str">
        <f t="array" ref="I628">IF(H628:H680,ROW(H628:H680),"")</f>
        <v/>
      </c>
      <c r="J628" s="390" t="e">
        <f t="shared" si="14"/>
        <v>#NUM!</v>
      </c>
      <c r="K628" t="b" cm="1">
        <f t="array" ref="K628">IFERROR(INDEX(Design!A$1:A$680,_Formatting!$J628)&gt;0,FALSE)</f>
        <v>0</v>
      </c>
    </row>
    <row r="629" spans="8:11" ht="14.4" x14ac:dyDescent="0.3">
      <c r="H629" s="13" t="b">
        <f>NOT(AND(OR(Design!C629="",ISBLANK(Design!C629),Design!C629=0),OR(Design!F629="",ISBLANK(Design!F629),Design!F629=0),OR(Design!L629="",ISBLANK(Design!L629)),OR(ISBLANK(Design!A629),Design!A629=0)))</f>
        <v>0</v>
      </c>
      <c r="I629" s="390" t="str">
        <f t="array" ref="I629">IF(H629:H680,ROW(H629:H680),"")</f>
        <v/>
      </c>
      <c r="J629" s="390" t="e">
        <f t="shared" si="14"/>
        <v>#NUM!</v>
      </c>
      <c r="K629" t="b" cm="1">
        <f t="array" ref="K629">IFERROR(INDEX(Design!A$1:A$680,_Formatting!$J629)&gt;0,FALSE)</f>
        <v>0</v>
      </c>
    </row>
    <row r="630" spans="8:11" ht="14.4" x14ac:dyDescent="0.3">
      <c r="H630" s="13" t="b">
        <f>NOT(AND(OR(Design!C630="",ISBLANK(Design!C630),Design!C630=0),OR(Design!F630="",ISBLANK(Design!F630),Design!F630=0),OR(Design!L630="",ISBLANK(Design!L630)),OR(ISBLANK(Design!A630),Design!A630=0)))</f>
        <v>0</v>
      </c>
      <c r="I630" s="390" t="str">
        <f t="array" ref="I630">IF(H630:H680,ROW(H630:H680),"")</f>
        <v/>
      </c>
      <c r="J630" s="390" t="e">
        <f t="shared" si="14"/>
        <v>#NUM!</v>
      </c>
      <c r="K630" t="b" cm="1">
        <f t="array" ref="K630">IFERROR(INDEX(Design!A$1:A$680,_Formatting!$J630)&gt;0,FALSE)</f>
        <v>0</v>
      </c>
    </row>
    <row r="631" spans="8:11" ht="14.4" x14ac:dyDescent="0.3">
      <c r="H631" s="13" t="b">
        <f>NOT(AND(OR(Design!C631="",ISBLANK(Design!C631),Design!C631=0),OR(Design!F631="",ISBLANK(Design!F631),Design!F631=0),OR(Design!L631="",ISBLANK(Design!L631)),OR(ISBLANK(Design!A631),Design!A631=0)))</f>
        <v>0</v>
      </c>
      <c r="I631" s="390" t="str">
        <f t="array" ref="I631">IF(H631:H680,ROW(H631:H680),"")</f>
        <v/>
      </c>
      <c r="J631" s="390" t="e">
        <f t="shared" si="14"/>
        <v>#NUM!</v>
      </c>
      <c r="K631" t="b" cm="1">
        <f t="array" ref="K631">IFERROR(INDEX(Design!A$1:A$680,_Formatting!$J631)&gt;0,FALSE)</f>
        <v>0</v>
      </c>
    </row>
    <row r="632" spans="8:11" ht="14.4" x14ac:dyDescent="0.3">
      <c r="H632" s="13" t="b">
        <f>NOT(AND(OR(Design!C632="",ISBLANK(Design!C632),Design!C632=0),OR(Design!F632="",ISBLANK(Design!F632),Design!F632=0),OR(Design!L632="",ISBLANK(Design!L632)),OR(ISBLANK(Design!A632),Design!A632=0)))</f>
        <v>0</v>
      </c>
      <c r="I632" s="390" t="str">
        <f t="array" ref="I632">IF(H632:H680,ROW(H632:H680),"")</f>
        <v/>
      </c>
      <c r="J632" s="390" t="e">
        <f t="shared" si="14"/>
        <v>#NUM!</v>
      </c>
      <c r="K632" t="b" cm="1">
        <f t="array" ref="K632">IFERROR(INDEX(Design!A$1:A$680,_Formatting!$J632)&gt;0,FALSE)</f>
        <v>0</v>
      </c>
    </row>
    <row r="633" spans="8:11" ht="14.4" x14ac:dyDescent="0.3">
      <c r="H633" s="13" t="b">
        <f>NOT(AND(OR(Design!C633="",ISBLANK(Design!C633),Design!C633=0),OR(Design!F633="",ISBLANK(Design!F633),Design!F633=0),OR(Design!L633="",ISBLANK(Design!L633)),OR(ISBLANK(Design!A633),Design!A633=0)))</f>
        <v>0</v>
      </c>
      <c r="I633" s="390" t="str">
        <f t="array" ref="I633">IF(H633:H680,ROW(H633:H680),"")</f>
        <v/>
      </c>
      <c r="J633" s="390" t="e">
        <f t="shared" si="14"/>
        <v>#NUM!</v>
      </c>
      <c r="K633" t="b" cm="1">
        <f t="array" ref="K633">IFERROR(INDEX(Design!A$1:A$680,_Formatting!$J633)&gt;0,FALSE)</f>
        <v>0</v>
      </c>
    </row>
    <row r="634" spans="8:11" ht="14.4" x14ac:dyDescent="0.3">
      <c r="H634" s="13" t="b">
        <f>NOT(AND(OR(Design!C634="",ISBLANK(Design!C634),Design!C634=0),OR(Design!F634="",ISBLANK(Design!F634),Design!F634=0),OR(Design!L634="",ISBLANK(Design!L634)),OR(ISBLANK(Design!A634),Design!A634=0)))</f>
        <v>0</v>
      </c>
      <c r="I634" s="390" t="str">
        <f t="array" ref="I634">IF(H634:H680,ROW(H634:H680),"")</f>
        <v/>
      </c>
      <c r="J634" s="390" t="e">
        <f t="shared" si="14"/>
        <v>#NUM!</v>
      </c>
      <c r="K634" t="b" cm="1">
        <f t="array" ref="K634">IFERROR(INDEX(Design!A$1:A$680,_Formatting!$J634)&gt;0,FALSE)</f>
        <v>0</v>
      </c>
    </row>
    <row r="635" spans="8:11" ht="14.4" x14ac:dyDescent="0.3">
      <c r="H635" s="13" t="b">
        <f>NOT(AND(OR(Design!C635="",ISBLANK(Design!C635),Design!C635=0),OR(Design!F635="",ISBLANK(Design!F635),Design!F635=0),OR(Design!L635="",ISBLANK(Design!L635)),OR(ISBLANK(Design!A635),Design!A635=0)))</f>
        <v>0</v>
      </c>
      <c r="I635" s="390" t="str">
        <f t="array" ref="I635">IF(H635:H680,ROW(H635:H680),"")</f>
        <v/>
      </c>
      <c r="J635" s="390" t="e">
        <f t="shared" si="14"/>
        <v>#NUM!</v>
      </c>
      <c r="K635" t="b" cm="1">
        <f t="array" ref="K635">IFERROR(INDEX(Design!A$1:A$680,_Formatting!$J635)&gt;0,FALSE)</f>
        <v>0</v>
      </c>
    </row>
    <row r="636" spans="8:11" ht="14.4" x14ac:dyDescent="0.3">
      <c r="H636" s="13" t="b">
        <f>NOT(AND(OR(Design!C636="",ISBLANK(Design!C636),Design!C636=0),OR(Design!F636="",ISBLANK(Design!F636),Design!F636=0),OR(Design!L636="",ISBLANK(Design!L636)),OR(ISBLANK(Design!A636),Design!A636=0)))</f>
        <v>0</v>
      </c>
      <c r="I636" s="390" t="str">
        <f t="array" ref="I636">IF(H636:H680,ROW(H636:H680),"")</f>
        <v/>
      </c>
      <c r="J636" s="390" t="e">
        <f t="shared" si="14"/>
        <v>#NUM!</v>
      </c>
      <c r="K636" t="b" cm="1">
        <f t="array" ref="K636">IFERROR(INDEX(Design!A$1:A$680,_Formatting!$J636)&gt;0,FALSE)</f>
        <v>0</v>
      </c>
    </row>
    <row r="637" spans="8:11" ht="14.4" x14ac:dyDescent="0.3">
      <c r="H637" s="13" t="b">
        <f>NOT(AND(OR(Design!C637="",ISBLANK(Design!C637),Design!C637=0),OR(Design!F637="",ISBLANK(Design!F637),Design!F637=0),OR(Design!L637="",ISBLANK(Design!L637)),OR(ISBLANK(Design!A637),Design!A637=0)))</f>
        <v>0</v>
      </c>
      <c r="I637" s="390" t="str">
        <f t="array" ref="I637">IF(H637:H680,ROW(H637:H680),"")</f>
        <v/>
      </c>
      <c r="J637" s="390" t="e">
        <f t="shared" si="14"/>
        <v>#NUM!</v>
      </c>
      <c r="K637" t="b" cm="1">
        <f t="array" ref="K637">IFERROR(INDEX(Design!A$1:A$680,_Formatting!$J637)&gt;0,FALSE)</f>
        <v>0</v>
      </c>
    </row>
    <row r="638" spans="8:11" ht="14.4" x14ac:dyDescent="0.3">
      <c r="H638" s="13" t="b">
        <f>NOT(AND(OR(Design!C638="",ISBLANK(Design!C638),Design!C638=0),OR(Design!F638="",ISBLANK(Design!F638),Design!F638=0),OR(Design!L638="",ISBLANK(Design!L638)),OR(ISBLANK(Design!A638),Design!A638=0)))</f>
        <v>0</v>
      </c>
      <c r="I638" s="390" t="str">
        <f t="array" ref="I638">IF(H638:H680,ROW(H638:H680),"")</f>
        <v/>
      </c>
      <c r="J638" s="390" t="e">
        <f t="shared" si="14"/>
        <v>#NUM!</v>
      </c>
      <c r="K638" t="b" cm="1">
        <f t="array" ref="K638">IFERROR(INDEX(Design!A$1:A$680,_Formatting!$J638)&gt;0,FALSE)</f>
        <v>0</v>
      </c>
    </row>
    <row r="639" spans="8:11" ht="14.4" x14ac:dyDescent="0.3">
      <c r="H639" s="13" t="b">
        <f>NOT(AND(OR(Design!C639="",ISBLANK(Design!C639),Design!C639=0),OR(Design!F639="",ISBLANK(Design!F639),Design!F639=0),OR(Design!L639="",ISBLANK(Design!L639)),OR(ISBLANK(Design!A639),Design!A639=0)))</f>
        <v>0</v>
      </c>
      <c r="I639" s="390" t="str">
        <f t="array" ref="I639">IF(H639:H680,ROW(H639:H680),"")</f>
        <v/>
      </c>
      <c r="J639" s="390" t="e">
        <f t="shared" si="14"/>
        <v>#NUM!</v>
      </c>
      <c r="K639" t="b" cm="1">
        <f t="array" ref="K639">IFERROR(INDEX(Design!A$1:A$680,_Formatting!$J639)&gt;0,FALSE)</f>
        <v>0</v>
      </c>
    </row>
    <row r="640" spans="8:11" ht="14.4" x14ac:dyDescent="0.3">
      <c r="H640" s="13" t="b">
        <f>NOT(AND(OR(Design!C640="",ISBLANK(Design!C640),Design!C640=0),OR(Design!F640="",ISBLANK(Design!F640),Design!F640=0),OR(Design!L640="",ISBLANK(Design!L640)),OR(ISBLANK(Design!A640),Design!A640=0)))</f>
        <v>0</v>
      </c>
      <c r="I640" s="390" t="str">
        <f t="array" ref="I640">IF(H640:H680,ROW(H640:H680),"")</f>
        <v/>
      </c>
      <c r="J640" s="390" t="e">
        <f t="shared" si="14"/>
        <v>#NUM!</v>
      </c>
      <c r="K640" t="b" cm="1">
        <f t="array" ref="K640">IFERROR(INDEX(Design!A$1:A$680,_Formatting!$J640)&gt;0,FALSE)</f>
        <v>0</v>
      </c>
    </row>
    <row r="641" spans="8:11" ht="14.4" x14ac:dyDescent="0.3">
      <c r="H641" s="13" t="b">
        <f>NOT(AND(OR(Design!C641="",ISBLANK(Design!C641),Design!C641=0),OR(Design!F641="",ISBLANK(Design!F641),Design!F641=0),OR(Design!L641="",ISBLANK(Design!L641)),OR(ISBLANK(Design!A641),Design!A641=0)))</f>
        <v>0</v>
      </c>
      <c r="I641" s="390" t="str">
        <f t="array" ref="I641">IF(H641:H680,ROW(H641:H680),"")</f>
        <v/>
      </c>
      <c r="J641" s="390" t="e">
        <f t="shared" si="14"/>
        <v>#NUM!</v>
      </c>
      <c r="K641" t="b" cm="1">
        <f t="array" ref="K641">IFERROR(INDEX(Design!A$1:A$680,_Formatting!$J641)&gt;0,FALSE)</f>
        <v>0</v>
      </c>
    </row>
    <row r="642" spans="8:11" ht="14.4" x14ac:dyDescent="0.3">
      <c r="H642" s="13" t="b">
        <f>NOT(AND(OR(Design!C642="",ISBLANK(Design!C642),Design!C642=0),OR(Design!F642="",ISBLANK(Design!F642),Design!F642=0),OR(Design!L642="",ISBLANK(Design!L642)),OR(ISBLANK(Design!A642),Design!A642=0)))</f>
        <v>0</v>
      </c>
      <c r="I642" s="390" t="str">
        <f t="array" ref="I642">IF(H642:H680,ROW(H642:H680),"")</f>
        <v/>
      </c>
      <c r="J642" s="390" t="e">
        <f t="shared" si="14"/>
        <v>#NUM!</v>
      </c>
      <c r="K642" t="b" cm="1">
        <f t="array" ref="K642">IFERROR(INDEX(Design!A$1:A$680,_Formatting!$J642)&gt;0,FALSE)</f>
        <v>0</v>
      </c>
    </row>
    <row r="643" spans="8:11" ht="14.4" x14ac:dyDescent="0.3">
      <c r="H643" s="13" t="b">
        <f>NOT(AND(OR(Design!C643="",ISBLANK(Design!C643),Design!C643=0),OR(Design!F643="",ISBLANK(Design!F643),Design!F643=0),OR(Design!L643="",ISBLANK(Design!L643)),OR(ISBLANK(Design!A643),Design!A643=0)))</f>
        <v>0</v>
      </c>
      <c r="I643" s="390" t="str">
        <f t="array" ref="I643">IF(H643:H680,ROW(H643:H680),"")</f>
        <v/>
      </c>
      <c r="J643" s="390" t="e">
        <f t="shared" si="14"/>
        <v>#NUM!</v>
      </c>
      <c r="K643" t="b" cm="1">
        <f t="array" ref="K643">IFERROR(INDEX(Design!A$1:A$680,_Formatting!$J643)&gt;0,FALSE)</f>
        <v>0</v>
      </c>
    </row>
    <row r="644" spans="8:11" ht="14.4" x14ac:dyDescent="0.3">
      <c r="H644" s="13" t="b">
        <f>NOT(AND(OR(Design!C644="",ISBLANK(Design!C644),Design!C644=0),OR(Design!F644="",ISBLANK(Design!F644),Design!F644=0),OR(Design!L644="",ISBLANK(Design!L644)),OR(ISBLANK(Design!A644),Design!A644=0)))</f>
        <v>0</v>
      </c>
      <c r="I644" s="390" t="str">
        <f t="array" ref="I644">IF(H644:H680,ROW(H644:H680),"")</f>
        <v/>
      </c>
      <c r="J644" s="390" t="e">
        <f t="shared" si="14"/>
        <v>#NUM!</v>
      </c>
      <c r="K644" t="b" cm="1">
        <f t="array" ref="K644">IFERROR(INDEX(Design!A$1:A$680,_Formatting!$J644)&gt;0,FALSE)</f>
        <v>0</v>
      </c>
    </row>
    <row r="645" spans="8:11" ht="14.4" x14ac:dyDescent="0.3">
      <c r="H645" s="13" t="b">
        <f>NOT(AND(OR(Design!C645="",ISBLANK(Design!C645),Design!C645=0),OR(Design!F645="",ISBLANK(Design!F645),Design!F645=0),OR(Design!L645="",ISBLANK(Design!L645)),OR(ISBLANK(Design!A645),Design!A645=0)))</f>
        <v>0</v>
      </c>
      <c r="I645" s="390" t="str">
        <f t="array" ref="I645">IF(H645:H680,ROW(H645:H680),"")</f>
        <v/>
      </c>
      <c r="J645" s="390" t="e">
        <f t="shared" si="14"/>
        <v>#NUM!</v>
      </c>
      <c r="K645" t="b" cm="1">
        <f t="array" ref="K645">IFERROR(INDEX(Design!A$1:A$680,_Formatting!$J645)&gt;0,FALSE)</f>
        <v>0</v>
      </c>
    </row>
    <row r="646" spans="8:11" ht="14.4" x14ac:dyDescent="0.3">
      <c r="H646" s="13" t="b">
        <f>NOT(AND(OR(Design!C646="",ISBLANK(Design!C646),Design!C646=0),OR(Design!F646="",ISBLANK(Design!F646),Design!F646=0),OR(Design!L646="",ISBLANK(Design!L646)),OR(ISBLANK(Design!A646),Design!A646=0)))</f>
        <v>0</v>
      </c>
      <c r="I646" s="390" t="str">
        <f t="array" ref="I646">IF(H646:H680,ROW(H646:H680),"")</f>
        <v/>
      </c>
      <c r="J646" s="390" t="e">
        <f t="shared" si="14"/>
        <v>#NUM!</v>
      </c>
      <c r="K646" t="b" cm="1">
        <f t="array" ref="K646">IFERROR(INDEX(Design!A$1:A$680,_Formatting!$J646)&gt;0,FALSE)</f>
        <v>0</v>
      </c>
    </row>
    <row r="647" spans="8:11" ht="14.4" x14ac:dyDescent="0.3">
      <c r="H647" s="13" t="b">
        <f>NOT(AND(OR(Design!C647="",ISBLANK(Design!C647),Design!C647=0),OR(Design!F647="",ISBLANK(Design!F647),Design!F647=0),OR(Design!L647="",ISBLANK(Design!L647)),OR(ISBLANK(Design!A647),Design!A647=0)))</f>
        <v>0</v>
      </c>
      <c r="I647" s="390" t="str">
        <f t="array" ref="I647">IF(H647:H680,ROW(H647:H680),"")</f>
        <v/>
      </c>
      <c r="J647" s="390" t="e">
        <f t="shared" si="14"/>
        <v>#NUM!</v>
      </c>
      <c r="K647" t="b" cm="1">
        <f t="array" ref="K647">IFERROR(INDEX(Design!A$1:A$680,_Formatting!$J647)&gt;0,FALSE)</f>
        <v>0</v>
      </c>
    </row>
    <row r="648" spans="8:11" ht="14.4" x14ac:dyDescent="0.3">
      <c r="H648" s="13" t="b">
        <f>NOT(AND(OR(Design!C648="",ISBLANK(Design!C648),Design!C648=0),OR(Design!F648="",ISBLANK(Design!F648),Design!F648=0),OR(Design!L648="",ISBLANK(Design!L648)),OR(ISBLANK(Design!A648),Design!A648=0)))</f>
        <v>0</v>
      </c>
      <c r="I648" s="390" t="str">
        <f t="array" ref="I648">IF(H648:H680,ROW(H648:H680),"")</f>
        <v/>
      </c>
      <c r="J648" s="390" t="e">
        <f t="shared" si="14"/>
        <v>#NUM!</v>
      </c>
      <c r="K648" t="b" cm="1">
        <f t="array" ref="K648">IFERROR(INDEX(Design!A$1:A$680,_Formatting!$J648)&gt;0,FALSE)</f>
        <v>0</v>
      </c>
    </row>
    <row r="649" spans="8:11" ht="14.4" x14ac:dyDescent="0.3">
      <c r="H649" s="13" t="b">
        <f>NOT(AND(OR(Design!C649="",ISBLANK(Design!C649),Design!C649=0),OR(Design!F649="",ISBLANK(Design!F649),Design!F649=0),OR(Design!L649="",ISBLANK(Design!L649)),OR(ISBLANK(Design!A649),Design!A649=0)))</f>
        <v>0</v>
      </c>
      <c r="I649" s="390" t="str">
        <f t="array" ref="I649">IF(H649:H680,ROW(H649:H680),"")</f>
        <v/>
      </c>
      <c r="J649" s="390" t="e">
        <f t="shared" si="14"/>
        <v>#NUM!</v>
      </c>
      <c r="K649" t="b" cm="1">
        <f t="array" ref="K649">IFERROR(INDEX(Design!A$1:A$680,_Formatting!$J649)&gt;0,FALSE)</f>
        <v>0</v>
      </c>
    </row>
    <row r="650" spans="8:11" ht="14.4" x14ac:dyDescent="0.3">
      <c r="H650" s="13" t="b">
        <f>NOT(AND(OR(Design!C650="",ISBLANK(Design!C650),Design!C650=0),OR(Design!F650="",ISBLANK(Design!F650),Design!F650=0),OR(Design!L650="",ISBLANK(Design!L650)),OR(ISBLANK(Design!A650),Design!A650=0)))</f>
        <v>0</v>
      </c>
      <c r="I650" s="390" t="str">
        <f t="array" ref="I650">IF(H650:H680,ROW(H650:H680),"")</f>
        <v/>
      </c>
      <c r="J650" s="390" t="e">
        <f t="shared" si="14"/>
        <v>#NUM!</v>
      </c>
      <c r="K650" t="b" cm="1">
        <f t="array" ref="K650">IFERROR(INDEX(Design!A$1:A$680,_Formatting!$J650)&gt;0,FALSE)</f>
        <v>0</v>
      </c>
    </row>
    <row r="651" spans="8:11" ht="14.4" x14ac:dyDescent="0.3">
      <c r="H651" s="13" t="b">
        <f>NOT(AND(OR(Design!C651="",ISBLANK(Design!C651),Design!C651=0),OR(Design!F651="",ISBLANK(Design!F651),Design!F651=0),OR(Design!L651="",ISBLANK(Design!L651)),OR(ISBLANK(Design!A651),Design!A651=0)))</f>
        <v>0</v>
      </c>
      <c r="I651" s="390" t="str">
        <f t="array" ref="I651">IF(H651:H680,ROW(H651:H680),"")</f>
        <v/>
      </c>
      <c r="J651" s="390" t="e">
        <f t="shared" ref="J651:J680" si="15">SMALL(I$10:I$680,ROW(I642))</f>
        <v>#NUM!</v>
      </c>
      <c r="K651" t="b" cm="1">
        <f t="array" ref="K651">IFERROR(INDEX(Design!A$1:A$680,_Formatting!$J651)&gt;0,FALSE)</f>
        <v>0</v>
      </c>
    </row>
    <row r="652" spans="8:11" ht="14.4" x14ac:dyDescent="0.3">
      <c r="H652" s="13" t="b">
        <f>NOT(AND(OR(Design!C652="",ISBLANK(Design!C652),Design!C652=0),OR(Design!F652="",ISBLANK(Design!F652),Design!F652=0),OR(Design!L652="",ISBLANK(Design!L652)),OR(ISBLANK(Design!A652),Design!A652=0)))</f>
        <v>0</v>
      </c>
      <c r="I652" s="390" t="str">
        <f t="array" ref="I652">IF(H652:H680,ROW(H652:H680),"")</f>
        <v/>
      </c>
      <c r="J652" s="390" t="e">
        <f t="shared" si="15"/>
        <v>#NUM!</v>
      </c>
      <c r="K652" t="b" cm="1">
        <f t="array" ref="K652">IFERROR(INDEX(Design!A$1:A$680,_Formatting!$J652)&gt;0,FALSE)</f>
        <v>0</v>
      </c>
    </row>
    <row r="653" spans="8:11" ht="14.4" x14ac:dyDescent="0.3">
      <c r="H653" s="13" t="b">
        <f>NOT(AND(OR(Design!C653="",ISBLANK(Design!C653),Design!C653=0),OR(Design!F653="",ISBLANK(Design!F653),Design!F653=0),OR(Design!L653="",ISBLANK(Design!L653)),OR(ISBLANK(Design!A653),Design!A653=0)))</f>
        <v>0</v>
      </c>
      <c r="I653" s="390" t="str">
        <f t="array" ref="I653">IF(H653:H680,ROW(H653:H680),"")</f>
        <v/>
      </c>
      <c r="J653" s="390" t="e">
        <f t="shared" si="15"/>
        <v>#NUM!</v>
      </c>
      <c r="K653" t="b" cm="1">
        <f t="array" ref="K653">IFERROR(INDEX(Design!A$1:A$680,_Formatting!$J653)&gt;0,FALSE)</f>
        <v>0</v>
      </c>
    </row>
    <row r="654" spans="8:11" ht="14.4" x14ac:dyDescent="0.3">
      <c r="H654" s="13" t="b">
        <f>NOT(AND(OR(Design!C654="",ISBLANK(Design!C654),Design!C654=0),OR(Design!F654="",ISBLANK(Design!F654),Design!F654=0),OR(Design!L654="",ISBLANK(Design!L654)),OR(ISBLANK(Design!A654),Design!A654=0)))</f>
        <v>0</v>
      </c>
      <c r="I654" s="390" t="str">
        <f t="array" ref="I654">IF(H654:H680,ROW(H654:H680),"")</f>
        <v/>
      </c>
      <c r="J654" s="390" t="e">
        <f t="shared" si="15"/>
        <v>#NUM!</v>
      </c>
      <c r="K654" t="b" cm="1">
        <f t="array" ref="K654">IFERROR(INDEX(Design!A$1:A$680,_Formatting!$J654)&gt;0,FALSE)</f>
        <v>0</v>
      </c>
    </row>
    <row r="655" spans="8:11" ht="14.4" x14ac:dyDescent="0.3">
      <c r="H655" s="13" t="b">
        <f>NOT(AND(OR(Design!C655="",ISBLANK(Design!C655),Design!C655=0),OR(Design!F655="",ISBLANK(Design!F655),Design!F655=0),OR(Design!L655="",ISBLANK(Design!L655)),OR(ISBLANK(Design!A655),Design!A655=0)))</f>
        <v>0</v>
      </c>
      <c r="I655" s="390" t="str">
        <f t="array" ref="I655">IF(H655:H680,ROW(H655:H680),"")</f>
        <v/>
      </c>
      <c r="J655" s="390" t="e">
        <f t="shared" si="15"/>
        <v>#NUM!</v>
      </c>
      <c r="K655" t="b" cm="1">
        <f t="array" ref="K655">IFERROR(INDEX(Design!A$1:A$680,_Formatting!$J655)&gt;0,FALSE)</f>
        <v>0</v>
      </c>
    </row>
    <row r="656" spans="8:11" ht="14.4" x14ac:dyDescent="0.3">
      <c r="H656" s="13" t="b">
        <f>NOT(AND(OR(Design!C656="",ISBLANK(Design!C656),Design!C656=0),OR(Design!F656="",ISBLANK(Design!F656),Design!F656=0),OR(Design!L656="",ISBLANK(Design!L656)),OR(ISBLANK(Design!A656),Design!A656=0)))</f>
        <v>0</v>
      </c>
      <c r="I656" s="390" t="str">
        <f t="array" ref="I656">IF(H656:H680,ROW(H656:H680),"")</f>
        <v/>
      </c>
      <c r="J656" s="390" t="e">
        <f t="shared" si="15"/>
        <v>#NUM!</v>
      </c>
      <c r="K656" t="b" cm="1">
        <f t="array" ref="K656">IFERROR(INDEX(Design!A$1:A$680,_Formatting!$J656)&gt;0,FALSE)</f>
        <v>0</v>
      </c>
    </row>
    <row r="657" spans="8:11" ht="14.4" x14ac:dyDescent="0.3">
      <c r="H657" s="13" t="b">
        <f>NOT(AND(OR(Design!C657="",ISBLANK(Design!C657),Design!C657=0),OR(Design!F657="",ISBLANK(Design!F657),Design!F657=0),OR(Design!L657="",ISBLANK(Design!L657)),OR(ISBLANK(Design!A657),Design!A657=0)))</f>
        <v>0</v>
      </c>
      <c r="I657" s="390" t="str">
        <f t="array" ref="I657">IF(H657:H680,ROW(H657:H680),"")</f>
        <v/>
      </c>
      <c r="J657" s="390" t="e">
        <f t="shared" si="15"/>
        <v>#NUM!</v>
      </c>
      <c r="K657" t="b" cm="1">
        <f t="array" ref="K657">IFERROR(INDEX(Design!A$1:A$680,_Formatting!$J657)&gt;0,FALSE)</f>
        <v>0</v>
      </c>
    </row>
    <row r="658" spans="8:11" ht="14.4" x14ac:dyDescent="0.3">
      <c r="H658" s="13" t="b">
        <f>NOT(AND(OR(Design!C658="",ISBLANK(Design!C658),Design!C658=0),OR(Design!F658="",ISBLANK(Design!F658),Design!F658=0),OR(Design!L658="",ISBLANK(Design!L658)),OR(ISBLANK(Design!A658),Design!A658=0)))</f>
        <v>0</v>
      </c>
      <c r="I658" s="390" t="str">
        <f t="array" ref="I658">IF(H658:H680,ROW(H658:H680),"")</f>
        <v/>
      </c>
      <c r="J658" s="390" t="e">
        <f t="shared" si="15"/>
        <v>#NUM!</v>
      </c>
      <c r="K658" t="b" cm="1">
        <f t="array" ref="K658">IFERROR(INDEX(Design!A$1:A$680,_Formatting!$J658)&gt;0,FALSE)</f>
        <v>0</v>
      </c>
    </row>
    <row r="659" spans="8:11" ht="14.4" x14ac:dyDescent="0.3">
      <c r="H659" s="13" t="b">
        <f>NOT(AND(OR(Design!C659="",ISBLANK(Design!C659),Design!C659=0),OR(Design!F659="",ISBLANK(Design!F659),Design!F659=0),OR(Design!L659="",ISBLANK(Design!L659)),OR(ISBLANK(Design!A659),Design!A659=0)))</f>
        <v>0</v>
      </c>
      <c r="I659" s="390" t="str">
        <f t="array" ref="I659">IF(H659:H680,ROW(H659:H680),"")</f>
        <v/>
      </c>
      <c r="J659" s="390" t="e">
        <f t="shared" si="15"/>
        <v>#NUM!</v>
      </c>
      <c r="K659" t="b" cm="1">
        <f t="array" ref="K659">IFERROR(INDEX(Design!A$1:A$680,_Formatting!$J659)&gt;0,FALSE)</f>
        <v>0</v>
      </c>
    </row>
    <row r="660" spans="8:11" ht="14.4" x14ac:dyDescent="0.3">
      <c r="H660" s="13" t="b">
        <f>NOT(AND(OR(Design!C660="",ISBLANK(Design!C660),Design!C660=0),OR(Design!F660="",ISBLANK(Design!F660),Design!F660=0),OR(Design!L660="",ISBLANK(Design!L660)),OR(ISBLANK(Design!A660),Design!A660=0)))</f>
        <v>0</v>
      </c>
      <c r="I660" s="390" t="str">
        <f t="array" ref="I660">IF(H660:H680,ROW(H660:H680),"")</f>
        <v/>
      </c>
      <c r="J660" s="390" t="e">
        <f t="shared" si="15"/>
        <v>#NUM!</v>
      </c>
      <c r="K660" t="b" cm="1">
        <f t="array" ref="K660">IFERROR(INDEX(Design!A$1:A$680,_Formatting!$J660)&gt;0,FALSE)</f>
        <v>0</v>
      </c>
    </row>
    <row r="661" spans="8:11" ht="14.4" x14ac:dyDescent="0.3">
      <c r="H661" s="13" t="b">
        <f>NOT(AND(OR(Design!C661="",ISBLANK(Design!C661),Design!C661=0),OR(Design!F661="",ISBLANK(Design!F661),Design!F661=0),OR(Design!L661="",ISBLANK(Design!L661)),OR(ISBLANK(Design!A661),Design!A661=0)))</f>
        <v>0</v>
      </c>
      <c r="I661" s="390" t="str">
        <f t="array" ref="I661">IF(H661:H680,ROW(H661:H680),"")</f>
        <v/>
      </c>
      <c r="J661" s="390" t="e">
        <f t="shared" si="15"/>
        <v>#NUM!</v>
      </c>
      <c r="K661" t="b" cm="1">
        <f t="array" ref="K661">IFERROR(INDEX(Design!A$1:A$680,_Formatting!$J661)&gt;0,FALSE)</f>
        <v>0</v>
      </c>
    </row>
    <row r="662" spans="8:11" ht="14.4" x14ac:dyDescent="0.3">
      <c r="H662" s="13" t="b">
        <f>NOT(AND(OR(Design!C662="",ISBLANK(Design!C662),Design!C662=0),OR(Design!F662="",ISBLANK(Design!F662),Design!F662=0),OR(Design!L662="",ISBLANK(Design!L662)),OR(ISBLANK(Design!A662),Design!A662=0)))</f>
        <v>0</v>
      </c>
      <c r="I662" s="390" t="str">
        <f t="array" ref="I662">IF(H662:H680,ROW(H662:H680),"")</f>
        <v/>
      </c>
      <c r="J662" s="390" t="e">
        <f t="shared" si="15"/>
        <v>#NUM!</v>
      </c>
      <c r="K662" t="b" cm="1">
        <f t="array" ref="K662">IFERROR(INDEX(Design!A$1:A$680,_Formatting!$J662)&gt;0,FALSE)</f>
        <v>0</v>
      </c>
    </row>
    <row r="663" spans="8:11" ht="14.4" x14ac:dyDescent="0.3">
      <c r="H663" s="13" t="b">
        <f>NOT(AND(OR(Design!C663="",ISBLANK(Design!C663),Design!C663=0),OR(Design!F663="",ISBLANK(Design!F663),Design!F663=0),OR(Design!L663="",ISBLANK(Design!L663)),OR(ISBLANK(Design!A663),Design!A663=0)))</f>
        <v>0</v>
      </c>
      <c r="I663" s="390" t="str">
        <f t="array" ref="I663">IF(H663:H680,ROW(H663:H680),"")</f>
        <v/>
      </c>
      <c r="J663" s="390" t="e">
        <f t="shared" si="15"/>
        <v>#NUM!</v>
      </c>
      <c r="K663" t="b" cm="1">
        <f t="array" ref="K663">IFERROR(INDEX(Design!A$1:A$680,_Formatting!$J663)&gt;0,FALSE)</f>
        <v>0</v>
      </c>
    </row>
    <row r="664" spans="8:11" ht="14.4" x14ac:dyDescent="0.3">
      <c r="H664" s="13" t="b">
        <f>NOT(AND(OR(Design!C664="",ISBLANK(Design!C664),Design!C664=0),OR(Design!F664="",ISBLANK(Design!F664),Design!F664=0),OR(Design!L664="",ISBLANK(Design!L664)),OR(ISBLANK(Design!A664),Design!A664=0)))</f>
        <v>0</v>
      </c>
      <c r="I664" s="390" t="str">
        <f t="array" ref="I664">IF(H664:H680,ROW(H664:H680),"")</f>
        <v/>
      </c>
      <c r="J664" s="390" t="e">
        <f t="shared" si="15"/>
        <v>#NUM!</v>
      </c>
      <c r="K664" t="b" cm="1">
        <f t="array" ref="K664">IFERROR(INDEX(Design!A$1:A$680,_Formatting!$J664)&gt;0,FALSE)</f>
        <v>0</v>
      </c>
    </row>
    <row r="665" spans="8:11" ht="14.4" x14ac:dyDescent="0.3">
      <c r="H665" s="13" t="b">
        <f>NOT(AND(OR(Design!C665="",ISBLANK(Design!C665),Design!C665=0),OR(Design!F665="",ISBLANK(Design!F665),Design!F665=0),OR(Design!L665="",ISBLANK(Design!L665)),OR(ISBLANK(Design!A665),Design!A665=0)))</f>
        <v>0</v>
      </c>
      <c r="I665" s="390" t="str">
        <f t="array" ref="I665">IF(H665:H680,ROW(H665:H680),"")</f>
        <v/>
      </c>
      <c r="J665" s="390" t="e">
        <f t="shared" si="15"/>
        <v>#NUM!</v>
      </c>
      <c r="K665" t="b" cm="1">
        <f t="array" ref="K665">IFERROR(INDEX(Design!A$1:A$680,_Formatting!$J665)&gt;0,FALSE)</f>
        <v>0</v>
      </c>
    </row>
    <row r="666" spans="8:11" ht="14.4" x14ac:dyDescent="0.3">
      <c r="H666" s="13" t="b">
        <f>NOT(AND(OR(Design!C666="",ISBLANK(Design!C666),Design!C666=0),OR(Design!F666="",ISBLANK(Design!F666),Design!F666=0),OR(Design!L666="",ISBLANK(Design!L666)),OR(ISBLANK(Design!A666),Design!A666=0)))</f>
        <v>0</v>
      </c>
      <c r="I666" s="390" t="str">
        <f t="array" ref="I666">IF(H666:H680,ROW(H666:H680),"")</f>
        <v/>
      </c>
      <c r="J666" s="390" t="e">
        <f t="shared" si="15"/>
        <v>#NUM!</v>
      </c>
      <c r="K666" t="b" cm="1">
        <f t="array" ref="K666">IFERROR(INDEX(Design!A$1:A$680,_Formatting!$J666)&gt;0,FALSE)</f>
        <v>0</v>
      </c>
    </row>
    <row r="667" spans="8:11" ht="14.4" x14ac:dyDescent="0.3">
      <c r="H667" s="13" t="b">
        <f>NOT(AND(OR(Design!C667="",ISBLANK(Design!C667),Design!C667=0),OR(Design!F667="",ISBLANK(Design!F667),Design!F667=0),OR(Design!L667="",ISBLANK(Design!L667)),OR(ISBLANK(Design!A667),Design!A667=0)))</f>
        <v>0</v>
      </c>
      <c r="I667" s="390" t="str">
        <f t="array" ref="I667">IF(H667:H680,ROW(H667:H680),"")</f>
        <v/>
      </c>
      <c r="J667" s="390" t="e">
        <f t="shared" si="15"/>
        <v>#NUM!</v>
      </c>
      <c r="K667" t="b" cm="1">
        <f t="array" ref="K667">IFERROR(INDEX(Design!A$1:A$680,_Formatting!$J667)&gt;0,FALSE)</f>
        <v>0</v>
      </c>
    </row>
    <row r="668" spans="8:11" ht="14.4" x14ac:dyDescent="0.3">
      <c r="H668" s="13" t="b">
        <f>NOT(AND(OR(Design!C668="",ISBLANK(Design!C668),Design!C668=0),OR(Design!F668="",ISBLANK(Design!F668),Design!F668=0),OR(Design!L668="",ISBLANK(Design!L668)),OR(ISBLANK(Design!A668),Design!A668=0)))</f>
        <v>0</v>
      </c>
      <c r="I668" s="390" t="str">
        <f t="array" ref="I668">IF(H668:H680,ROW(H668:H680),"")</f>
        <v/>
      </c>
      <c r="J668" s="390" t="e">
        <f t="shared" si="15"/>
        <v>#NUM!</v>
      </c>
      <c r="K668" t="b" cm="1">
        <f t="array" ref="K668">IFERROR(INDEX(Design!A$1:A$680,_Formatting!$J668)&gt;0,FALSE)</f>
        <v>0</v>
      </c>
    </row>
    <row r="669" spans="8:11" ht="14.4" x14ac:dyDescent="0.3">
      <c r="H669" s="13" t="b">
        <f>NOT(AND(OR(Design!C669="",ISBLANK(Design!C669),Design!C669=0),OR(Design!F669="",ISBLANK(Design!F669),Design!F669=0),OR(Design!L669="",ISBLANK(Design!L669)),OR(ISBLANK(Design!A669),Design!A669=0)))</f>
        <v>0</v>
      </c>
      <c r="I669" s="390" t="str">
        <f t="array" ref="I669">IF(H669:H680,ROW(H669:H680),"")</f>
        <v/>
      </c>
      <c r="J669" s="390" t="e">
        <f t="shared" si="15"/>
        <v>#NUM!</v>
      </c>
      <c r="K669" t="b" cm="1">
        <f t="array" ref="K669">IFERROR(INDEX(Design!A$1:A$680,_Formatting!$J669)&gt;0,FALSE)</f>
        <v>0</v>
      </c>
    </row>
    <row r="670" spans="8:11" ht="14.4" x14ac:dyDescent="0.3">
      <c r="H670" s="13" t="b">
        <f>NOT(AND(OR(Design!C670="",ISBLANK(Design!C670),Design!C670=0),OR(Design!F670="",ISBLANK(Design!F670),Design!F670=0),OR(Design!L670="",ISBLANK(Design!L670)),OR(ISBLANK(Design!A670),Design!A670=0)))</f>
        <v>0</v>
      </c>
      <c r="I670" s="390" t="str">
        <f t="array" ref="I670">IF(H670:H680,ROW(H670:H680),"")</f>
        <v/>
      </c>
      <c r="J670" s="390" t="e">
        <f t="shared" si="15"/>
        <v>#NUM!</v>
      </c>
      <c r="K670" t="b" cm="1">
        <f t="array" ref="K670">IFERROR(INDEX(Design!A$1:A$680,_Formatting!$J670)&gt;0,FALSE)</f>
        <v>0</v>
      </c>
    </row>
    <row r="671" spans="8:11" ht="14.4" x14ac:dyDescent="0.3">
      <c r="H671" s="13" t="b">
        <f>NOT(AND(OR(Design!C671="",ISBLANK(Design!C671),Design!C671=0),OR(Design!F671="",ISBLANK(Design!F671),Design!F671=0),OR(Design!L671="",ISBLANK(Design!L671)),OR(ISBLANK(Design!A671),Design!A671=0)))</f>
        <v>0</v>
      </c>
      <c r="I671" s="390" t="str">
        <f t="array" ref="I671">IF(H671:H680,ROW(H671:H680),"")</f>
        <v/>
      </c>
      <c r="J671" s="390" t="e">
        <f t="shared" si="15"/>
        <v>#NUM!</v>
      </c>
      <c r="K671" t="b" cm="1">
        <f t="array" ref="K671">IFERROR(INDEX(Design!A$1:A$680,_Formatting!$J671)&gt;0,FALSE)</f>
        <v>0</v>
      </c>
    </row>
    <row r="672" spans="8:11" ht="14.4" x14ac:dyDescent="0.3">
      <c r="H672" s="13" t="b">
        <f>NOT(AND(OR(Design!C672="",ISBLANK(Design!C672),Design!C672=0),OR(Design!F672="",ISBLANK(Design!F672),Design!F672=0),OR(Design!L672="",ISBLANK(Design!L672)),OR(ISBLANK(Design!A672),Design!A672=0)))</f>
        <v>0</v>
      </c>
      <c r="I672" s="390" t="str">
        <f t="array" ref="I672">IF(H672:H680,ROW(H672:H680),"")</f>
        <v/>
      </c>
      <c r="J672" s="390" t="e">
        <f t="shared" si="15"/>
        <v>#NUM!</v>
      </c>
      <c r="K672" t="b" cm="1">
        <f t="array" ref="K672">IFERROR(INDEX(Design!A$1:A$680,_Formatting!$J672)&gt;0,FALSE)</f>
        <v>0</v>
      </c>
    </row>
    <row r="673" spans="8:11" ht="14.4" x14ac:dyDescent="0.3">
      <c r="H673" s="13" t="b">
        <f>NOT(AND(OR(Design!C673="",ISBLANK(Design!C673),Design!C673=0),OR(Design!F673="",ISBLANK(Design!F673),Design!F673=0),OR(Design!L673="",ISBLANK(Design!L673)),OR(ISBLANK(Design!A673),Design!A673=0)))</f>
        <v>0</v>
      </c>
      <c r="I673" s="390" t="str">
        <f t="array" ref="I673">IF(H673:H680,ROW(H673:H680),"")</f>
        <v/>
      </c>
      <c r="J673" s="390" t="e">
        <f t="shared" si="15"/>
        <v>#NUM!</v>
      </c>
      <c r="K673" t="b" cm="1">
        <f t="array" ref="K673">IFERROR(INDEX(Design!A$1:A$680,_Formatting!$J673)&gt;0,FALSE)</f>
        <v>0</v>
      </c>
    </row>
    <row r="674" spans="8:11" ht="14.4" x14ac:dyDescent="0.3">
      <c r="H674" s="13" t="b">
        <f>NOT(AND(OR(Design!C674="",ISBLANK(Design!C674),Design!C674=0),OR(Design!F674="",ISBLANK(Design!F674),Design!F674=0),OR(Design!L674="",ISBLANK(Design!L674)),OR(ISBLANK(Design!A674),Design!A674=0)))</f>
        <v>0</v>
      </c>
      <c r="I674" s="390" t="str">
        <f t="array" ref="I674">IF(H674:H680,ROW(H674:H680),"")</f>
        <v/>
      </c>
      <c r="J674" s="390" t="e">
        <f t="shared" si="15"/>
        <v>#NUM!</v>
      </c>
      <c r="K674" t="b" cm="1">
        <f t="array" ref="K674">IFERROR(INDEX(Design!A$1:A$680,_Formatting!$J674)&gt;0,FALSE)</f>
        <v>0</v>
      </c>
    </row>
    <row r="675" spans="8:11" ht="14.4" x14ac:dyDescent="0.3">
      <c r="H675" s="13" t="b">
        <f>NOT(AND(OR(Design!C675="",ISBLANK(Design!C675),Design!C675=0),OR(Design!F675="",ISBLANK(Design!F675),Design!F675=0),OR(Design!L675="",ISBLANK(Design!L675)),OR(ISBLANK(Design!A675),Design!A675=0)))</f>
        <v>0</v>
      </c>
      <c r="I675" s="390" t="str">
        <f t="array" ref="I675">IF(H675:H680,ROW(H675:H680),"")</f>
        <v/>
      </c>
      <c r="J675" s="390" t="e">
        <f t="shared" si="15"/>
        <v>#NUM!</v>
      </c>
      <c r="K675" t="b" cm="1">
        <f t="array" ref="K675">IFERROR(INDEX(Design!A$1:A$680,_Formatting!$J675)&gt;0,FALSE)</f>
        <v>0</v>
      </c>
    </row>
    <row r="676" spans="8:11" ht="14.4" x14ac:dyDescent="0.3">
      <c r="H676" s="13" t="b">
        <f>NOT(AND(OR(Design!C676="",ISBLANK(Design!C676),Design!C676=0),OR(Design!F676="",ISBLANK(Design!F676),Design!F676=0),OR(Design!L676="",ISBLANK(Design!L676)),OR(ISBLANK(Design!A676),Design!A676=0)))</f>
        <v>0</v>
      </c>
      <c r="I676" s="390" t="str">
        <f t="array" ref="I676">IF(H676:H680,ROW(H676:H680),"")</f>
        <v/>
      </c>
      <c r="J676" s="390" t="e">
        <f t="shared" si="15"/>
        <v>#NUM!</v>
      </c>
      <c r="K676" t="b" cm="1">
        <f t="array" ref="K676">IFERROR(INDEX(Design!A$1:A$680,_Formatting!$J676)&gt;0,FALSE)</f>
        <v>0</v>
      </c>
    </row>
    <row r="677" spans="8:11" ht="14.4" x14ac:dyDescent="0.3">
      <c r="H677" s="13" t="b">
        <f>NOT(AND(OR(Design!C677="",ISBLANK(Design!C677),Design!C677=0),OR(Design!F677="",ISBLANK(Design!F677),Design!F677=0),OR(Design!L677="",ISBLANK(Design!L677)),OR(ISBLANK(Design!A677),Design!A677=0)))</f>
        <v>0</v>
      </c>
      <c r="I677" s="390" t="str">
        <f t="array" ref="I677">IF(H677:H680,ROW(H677:H680),"")</f>
        <v/>
      </c>
      <c r="J677" s="390" t="e">
        <f t="shared" si="15"/>
        <v>#NUM!</v>
      </c>
      <c r="K677" t="b" cm="1">
        <f t="array" ref="K677">IFERROR(INDEX(Design!A$1:A$680,_Formatting!$J677)&gt;0,FALSE)</f>
        <v>0</v>
      </c>
    </row>
    <row r="678" spans="8:11" ht="14.4" x14ac:dyDescent="0.3">
      <c r="H678" s="13" t="b">
        <f>NOT(AND(OR(Design!C678="",ISBLANK(Design!C678),Design!C678=0),OR(Design!F678="",ISBLANK(Design!F678),Design!F678=0),OR(Design!L678="",ISBLANK(Design!L678)),OR(ISBLANK(Design!A678),Design!A678=0)))</f>
        <v>0</v>
      </c>
      <c r="I678" s="390" t="str">
        <f t="array" ref="I678">IF(H678:H680,ROW(H678:H680),"")</f>
        <v/>
      </c>
      <c r="J678" s="390" t="e">
        <f t="shared" si="15"/>
        <v>#NUM!</v>
      </c>
      <c r="K678" t="b" cm="1">
        <f t="array" ref="K678">IFERROR(INDEX(Design!A$1:A$680,_Formatting!$J678)&gt;0,FALSE)</f>
        <v>0</v>
      </c>
    </row>
    <row r="679" spans="8:11" ht="14.4" x14ac:dyDescent="0.3">
      <c r="H679" s="13" t="b">
        <f>NOT(AND(OR(Design!C679="",ISBLANK(Design!C679),Design!C679=0),OR(Design!F679="",ISBLANK(Design!F679),Design!F679=0),OR(Design!L679="",ISBLANK(Design!L679)),OR(ISBLANK(Design!A679),Design!A679=0)))</f>
        <v>0</v>
      </c>
      <c r="I679" s="390" t="str">
        <f t="array" ref="I679">IF(H679:H680,ROW(H679:H680),"")</f>
        <v/>
      </c>
      <c r="J679" s="390" t="e">
        <f t="shared" si="15"/>
        <v>#NUM!</v>
      </c>
      <c r="K679" t="b" cm="1">
        <f t="array" ref="K679">IFERROR(INDEX(Design!A$1:A$680,_Formatting!$J679)&gt;0,FALSE)</f>
        <v>0</v>
      </c>
    </row>
    <row r="680" spans="8:11" ht="14.4" x14ac:dyDescent="0.3">
      <c r="H680" s="13" t="b">
        <f>NOT(AND(OR(Design!C680="",ISBLANK(Design!C680),Design!C680=0),OR(Design!F680="",ISBLANK(Design!F680),Design!F680=0),OR(Design!L680="",ISBLANK(Design!L680)),OR(ISBLANK(Design!A680),Design!A680=0)))</f>
        <v>1</v>
      </c>
      <c r="I680" s="390">
        <f t="array" ref="I680">IF(H680:H680,ROW(H680:H680),"")</f>
        <v>680</v>
      </c>
      <c r="J680" s="390" t="e">
        <f t="shared" si="15"/>
        <v>#NUM!</v>
      </c>
      <c r="K680" t="b" cm="1">
        <f t="array" ref="K680">IFERROR(INDEX(Design!A$1:A$680,_Formatting!$J680)&gt;0,FALSE)</f>
        <v>0</v>
      </c>
    </row>
    <row r="682" spans="8:11" x14ac:dyDescent="0.25">
      <c r="H682" s="269"/>
      <c r="I682" s="269"/>
      <c r="J682" s="269"/>
      <c r="K682" s="269"/>
    </row>
  </sheetData>
  <mergeCells count="5">
    <mergeCell ref="H6:K6"/>
    <mergeCell ref="B1:E1"/>
    <mergeCell ref="M6:U6"/>
    <mergeCell ref="W6:AB6"/>
    <mergeCell ref="Z8:AB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3"/>
  <dimension ref="A1:G102"/>
  <sheetViews>
    <sheetView workbookViewId="0">
      <selection activeCell="A103" sqref="A103"/>
    </sheetView>
  </sheetViews>
  <sheetFormatPr baseColWidth="10" defaultRowHeight="13.2" outlineLevelRow="1" x14ac:dyDescent="0.25"/>
  <cols>
    <col min="2" max="2" width="11.44140625" style="175"/>
    <col min="3" max="3" width="78.6640625" customWidth="1"/>
    <col min="5" max="5" width="19.109375" hidden="1" customWidth="1"/>
    <col min="6" max="7" width="11.5546875" hidden="1" customWidth="1"/>
  </cols>
  <sheetData>
    <row r="1" spans="1:7" ht="13.8" thickBot="1" x14ac:dyDescent="0.3"/>
    <row r="2" spans="1:7" ht="31.5" customHeight="1" thickBot="1" x14ac:dyDescent="0.3">
      <c r="C2" s="179" t="str">
        <f>VERSION &amp; "
 " &amp; VERSION_DATE</f>
        <v>V6.4
 2022-04-19</v>
      </c>
      <c r="E2" s="178">
        <f>LOOKUP(2,1/(NOT(ISBLANK(A:A))),A:A)</f>
        <v>44670</v>
      </c>
      <c r="F2" t="str">
        <f>TEXT(E2,"yyyy-mm-dd")</f>
        <v>yyyy-04-dd</v>
      </c>
      <c r="G2" t="str">
        <f>TEXT(E2,"aaaa-mm-jj")</f>
        <v>2022-04-19</v>
      </c>
    </row>
    <row r="3" spans="1:7" x14ac:dyDescent="0.25">
      <c r="E3" s="268" t="str">
        <f>LOOKUP(2,1/(NOT(ISBLANK(B:B))),B:B)</f>
        <v>V6.4</v>
      </c>
      <c r="F3" t="e">
        <f>DATEVALUE(F2)</f>
        <v>#VALUE!</v>
      </c>
      <c r="G3">
        <f>DATEVALUE(G2)</f>
        <v>44670</v>
      </c>
    </row>
    <row r="4" spans="1:7" x14ac:dyDescent="0.25">
      <c r="F4" t="b">
        <f>ISNUMBER(F3)</f>
        <v>0</v>
      </c>
      <c r="G4" t="b">
        <f>ISNUMBER(G3)</f>
        <v>1</v>
      </c>
    </row>
    <row r="5" spans="1:7" x14ac:dyDescent="0.25">
      <c r="A5" s="175" t="s">
        <v>54</v>
      </c>
      <c r="B5" s="175" t="s">
        <v>156</v>
      </c>
      <c r="C5" s="174" t="s">
        <v>157</v>
      </c>
    </row>
    <row r="6" spans="1:7" x14ac:dyDescent="0.25">
      <c r="F6" s="269" t="str">
        <f>IF(F4,F2,IF(G4,G2,""))</f>
        <v>2022-04-19</v>
      </c>
    </row>
    <row r="7" spans="1:7" hidden="1" outlineLevel="1" x14ac:dyDescent="0.25">
      <c r="A7" s="177">
        <v>42907</v>
      </c>
      <c r="B7" s="175" t="s">
        <v>154</v>
      </c>
      <c r="C7" t="s">
        <v>155</v>
      </c>
    </row>
    <row r="8" spans="1:7" hidden="1" outlineLevel="1" x14ac:dyDescent="0.25">
      <c r="C8" s="164" t="s">
        <v>158</v>
      </c>
    </row>
    <row r="9" spans="1:7" hidden="1" outlineLevel="1" x14ac:dyDescent="0.25"/>
    <row r="10" spans="1:7" hidden="1" outlineLevel="1" x14ac:dyDescent="0.25">
      <c r="A10" s="177">
        <v>42907</v>
      </c>
      <c r="B10" s="175" t="s">
        <v>159</v>
      </c>
      <c r="C10" s="164" t="s">
        <v>160</v>
      </c>
    </row>
    <row r="11" spans="1:7" hidden="1" outlineLevel="1" x14ac:dyDescent="0.25"/>
    <row r="12" spans="1:7" hidden="1" outlineLevel="1" x14ac:dyDescent="0.25">
      <c r="A12" s="177">
        <v>42920</v>
      </c>
      <c r="B12" s="175" t="s">
        <v>163</v>
      </c>
      <c r="C12" t="s">
        <v>164</v>
      </c>
    </row>
    <row r="13" spans="1:7" hidden="1" outlineLevel="1" x14ac:dyDescent="0.25"/>
    <row r="14" spans="1:7" hidden="1" outlineLevel="1" x14ac:dyDescent="0.25">
      <c r="A14" s="177">
        <v>43174</v>
      </c>
      <c r="B14" s="175" t="s">
        <v>165</v>
      </c>
      <c r="C14" t="s">
        <v>166</v>
      </c>
    </row>
    <row r="15" spans="1:7" hidden="1" outlineLevel="1" x14ac:dyDescent="0.25">
      <c r="C15" t="s">
        <v>167</v>
      </c>
    </row>
    <row r="16" spans="1:7" hidden="1" outlineLevel="1" x14ac:dyDescent="0.25"/>
    <row r="17" spans="1:3" hidden="1" outlineLevel="1" x14ac:dyDescent="0.25">
      <c r="A17" s="177">
        <v>43188</v>
      </c>
      <c r="B17" s="175" t="s">
        <v>168</v>
      </c>
      <c r="C17" t="s">
        <v>169</v>
      </c>
    </row>
    <row r="18" spans="1:3" hidden="1" outlineLevel="1" x14ac:dyDescent="0.25"/>
    <row r="19" spans="1:3" collapsed="1" x14ac:dyDescent="0.25"/>
    <row r="20" spans="1:3" hidden="1" outlineLevel="1" x14ac:dyDescent="0.25">
      <c r="A20" s="177">
        <v>43221</v>
      </c>
      <c r="B20" s="175" t="s">
        <v>170</v>
      </c>
      <c r="C20" t="s">
        <v>177</v>
      </c>
    </row>
    <row r="21" spans="1:3" hidden="1" outlineLevel="1" x14ac:dyDescent="0.25">
      <c r="C21" s="164" t="s">
        <v>192</v>
      </c>
    </row>
    <row r="22" spans="1:3" hidden="1" outlineLevel="1" x14ac:dyDescent="0.25">
      <c r="C22" t="s">
        <v>178</v>
      </c>
    </row>
    <row r="23" spans="1:3" hidden="1" outlineLevel="1" x14ac:dyDescent="0.25">
      <c r="C23" t="s">
        <v>179</v>
      </c>
    </row>
    <row r="24" spans="1:3" hidden="1" outlineLevel="1" x14ac:dyDescent="0.25">
      <c r="C24" s="164" t="s">
        <v>191</v>
      </c>
    </row>
    <row r="25" spans="1:3" hidden="1" outlineLevel="1" x14ac:dyDescent="0.25">
      <c r="C25" s="164" t="s">
        <v>193</v>
      </c>
    </row>
    <row r="26" spans="1:3" hidden="1" outlineLevel="1" x14ac:dyDescent="0.25">
      <c r="C26" s="164" t="s">
        <v>194</v>
      </c>
    </row>
    <row r="27" spans="1:3" hidden="1" outlineLevel="1" x14ac:dyDescent="0.25">
      <c r="C27" s="164" t="s">
        <v>231</v>
      </c>
    </row>
    <row r="28" spans="1:3" hidden="1" outlineLevel="1" x14ac:dyDescent="0.25">
      <c r="C28" s="164" t="s">
        <v>232</v>
      </c>
    </row>
    <row r="29" spans="1:3" hidden="1" outlineLevel="1" x14ac:dyDescent="0.25"/>
    <row r="30" spans="1:3" hidden="1" outlineLevel="1" x14ac:dyDescent="0.25">
      <c r="A30" s="177">
        <v>43223</v>
      </c>
      <c r="B30" s="175" t="s">
        <v>233</v>
      </c>
      <c r="C30" t="s">
        <v>234</v>
      </c>
    </row>
    <row r="31" spans="1:3" hidden="1" outlineLevel="1" x14ac:dyDescent="0.25"/>
    <row r="32" spans="1:3" hidden="1" outlineLevel="1" x14ac:dyDescent="0.25">
      <c r="A32" s="177">
        <v>43224</v>
      </c>
      <c r="B32" s="175" t="s">
        <v>238</v>
      </c>
      <c r="C32" t="s">
        <v>239</v>
      </c>
    </row>
    <row r="33" spans="1:3" hidden="1" outlineLevel="1" x14ac:dyDescent="0.25">
      <c r="C33" t="s">
        <v>240</v>
      </c>
    </row>
    <row r="34" spans="1:3" hidden="1" outlineLevel="1" x14ac:dyDescent="0.25"/>
    <row r="35" spans="1:3" hidden="1" outlineLevel="1" x14ac:dyDescent="0.25">
      <c r="A35" s="177">
        <v>43273</v>
      </c>
      <c r="B35" s="175" t="s">
        <v>241</v>
      </c>
      <c r="C35" t="s">
        <v>242</v>
      </c>
    </row>
    <row r="36" spans="1:3" hidden="1" outlineLevel="1" x14ac:dyDescent="0.25"/>
    <row r="37" spans="1:3" hidden="1" outlineLevel="1" x14ac:dyDescent="0.25">
      <c r="A37" s="177">
        <v>43322</v>
      </c>
      <c r="B37" s="175" t="s">
        <v>246</v>
      </c>
      <c r="C37" t="s">
        <v>247</v>
      </c>
    </row>
    <row r="38" spans="1:3" hidden="1" outlineLevel="1" x14ac:dyDescent="0.25">
      <c r="C38" t="s">
        <v>248</v>
      </c>
    </row>
    <row r="39" spans="1:3" hidden="1" outlineLevel="1" x14ac:dyDescent="0.25"/>
    <row r="40" spans="1:3" hidden="1" outlineLevel="1" x14ac:dyDescent="0.25">
      <c r="A40" s="177">
        <v>43409</v>
      </c>
      <c r="B40" s="175" t="s">
        <v>254</v>
      </c>
      <c r="C40" t="s">
        <v>255</v>
      </c>
    </row>
    <row r="41" spans="1:3" hidden="1" outlineLevel="1" x14ac:dyDescent="0.25"/>
    <row r="42" spans="1:3" hidden="1" outlineLevel="1" x14ac:dyDescent="0.25">
      <c r="A42" s="177">
        <v>43448</v>
      </c>
      <c r="B42" s="175" t="s">
        <v>260</v>
      </c>
      <c r="C42" t="s">
        <v>261</v>
      </c>
    </row>
    <row r="43" spans="1:3" hidden="1" outlineLevel="1" x14ac:dyDescent="0.25">
      <c r="C43" t="s">
        <v>262</v>
      </c>
    </row>
    <row r="44" spans="1:3" hidden="1" outlineLevel="1" x14ac:dyDescent="0.25"/>
    <row r="45" spans="1:3" hidden="1" outlineLevel="1" x14ac:dyDescent="0.25">
      <c r="A45" s="177">
        <v>43564</v>
      </c>
      <c r="B45" s="175" t="s">
        <v>263</v>
      </c>
      <c r="C45" t="s">
        <v>264</v>
      </c>
    </row>
    <row r="46" spans="1:3" hidden="1" outlineLevel="1" x14ac:dyDescent="0.25"/>
    <row r="47" spans="1:3" hidden="1" outlineLevel="1" x14ac:dyDescent="0.25">
      <c r="A47" s="177">
        <v>43769</v>
      </c>
      <c r="B47" s="175" t="s">
        <v>265</v>
      </c>
      <c r="C47" t="s">
        <v>266</v>
      </c>
    </row>
    <row r="48" spans="1:3" hidden="1" outlineLevel="1" x14ac:dyDescent="0.25">
      <c r="C48" t="s">
        <v>267</v>
      </c>
    </row>
    <row r="49" spans="1:3" collapsed="1" x14ac:dyDescent="0.25"/>
    <row r="50" spans="1:3" hidden="1" outlineLevel="1" x14ac:dyDescent="0.25">
      <c r="A50" s="177">
        <v>43804</v>
      </c>
      <c r="B50" s="175" t="s">
        <v>270</v>
      </c>
      <c r="C50" t="s">
        <v>271</v>
      </c>
    </row>
    <row r="51" spans="1:3" hidden="1" outlineLevel="1" x14ac:dyDescent="0.25">
      <c r="C51" t="s">
        <v>272</v>
      </c>
    </row>
    <row r="52" spans="1:3" hidden="1" outlineLevel="1" x14ac:dyDescent="0.25">
      <c r="C52" t="s">
        <v>273</v>
      </c>
    </row>
    <row r="53" spans="1:3" hidden="1" outlineLevel="1" x14ac:dyDescent="0.25">
      <c r="C53" s="164" t="s">
        <v>328</v>
      </c>
    </row>
    <row r="54" spans="1:3" hidden="1" outlineLevel="1" x14ac:dyDescent="0.25"/>
    <row r="55" spans="1:3" hidden="1" outlineLevel="1" x14ac:dyDescent="0.25">
      <c r="A55" s="177">
        <v>43881</v>
      </c>
      <c r="B55" s="175" t="s">
        <v>338</v>
      </c>
      <c r="C55" t="s">
        <v>339</v>
      </c>
    </row>
    <row r="56" spans="1:3" hidden="1" outlineLevel="1" x14ac:dyDescent="0.25"/>
    <row r="57" spans="1:3" hidden="1" outlineLevel="1" x14ac:dyDescent="0.25">
      <c r="A57" s="177">
        <v>44012</v>
      </c>
      <c r="B57" s="175" t="s">
        <v>340</v>
      </c>
      <c r="C57" t="s">
        <v>341</v>
      </c>
    </row>
    <row r="58" spans="1:3" hidden="1" outlineLevel="1" x14ac:dyDescent="0.25"/>
    <row r="59" spans="1:3" hidden="1" outlineLevel="1" x14ac:dyDescent="0.25">
      <c r="A59" s="177">
        <v>44070</v>
      </c>
      <c r="B59" s="175" t="s">
        <v>350</v>
      </c>
      <c r="C59" t="s">
        <v>351</v>
      </c>
    </row>
    <row r="60" spans="1:3" hidden="1" outlineLevel="1" x14ac:dyDescent="0.25"/>
    <row r="61" spans="1:3" hidden="1" outlineLevel="1" x14ac:dyDescent="0.25">
      <c r="A61" s="177">
        <v>44099</v>
      </c>
      <c r="B61" s="175" t="s">
        <v>360</v>
      </c>
      <c r="C61" t="s">
        <v>361</v>
      </c>
    </row>
    <row r="62" spans="1:3" hidden="1" outlineLevel="1" x14ac:dyDescent="0.25"/>
    <row r="63" spans="1:3" hidden="1" outlineLevel="1" x14ac:dyDescent="0.25">
      <c r="A63" s="177">
        <v>44152</v>
      </c>
      <c r="B63" s="175" t="s">
        <v>362</v>
      </c>
      <c r="C63" t="s">
        <v>363</v>
      </c>
    </row>
    <row r="64" spans="1:3" hidden="1" outlineLevel="1" x14ac:dyDescent="0.25"/>
    <row r="65" spans="1:3" hidden="1" outlineLevel="1" x14ac:dyDescent="0.25">
      <c r="A65" s="177">
        <v>44180</v>
      </c>
      <c r="B65" s="175" t="s">
        <v>372</v>
      </c>
      <c r="C65" t="s">
        <v>373</v>
      </c>
    </row>
    <row r="66" spans="1:3" hidden="1" outlineLevel="1" x14ac:dyDescent="0.25">
      <c r="C66" t="s">
        <v>374</v>
      </c>
    </row>
    <row r="67" spans="1:3" hidden="1" outlineLevel="1" x14ac:dyDescent="0.25">
      <c r="C67" s="164" t="s">
        <v>381</v>
      </c>
    </row>
    <row r="68" spans="1:3" hidden="1" outlineLevel="1" x14ac:dyDescent="0.25"/>
    <row r="69" spans="1:3" hidden="1" outlineLevel="1" x14ac:dyDescent="0.25">
      <c r="A69" s="177">
        <v>44182</v>
      </c>
      <c r="B69" s="175" t="s">
        <v>380</v>
      </c>
      <c r="C69" s="164" t="s">
        <v>382</v>
      </c>
    </row>
    <row r="70" spans="1:3" hidden="1" outlineLevel="1" x14ac:dyDescent="0.25">
      <c r="C70" s="164" t="s">
        <v>384</v>
      </c>
    </row>
    <row r="71" spans="1:3" hidden="1" outlineLevel="1" x14ac:dyDescent="0.25"/>
    <row r="72" spans="1:3" hidden="1" outlineLevel="1" x14ac:dyDescent="0.25">
      <c r="A72" s="177">
        <v>44224</v>
      </c>
      <c r="B72" s="175" t="s">
        <v>386</v>
      </c>
      <c r="C72" t="s">
        <v>387</v>
      </c>
    </row>
    <row r="73" spans="1:3" hidden="1" outlineLevel="1" x14ac:dyDescent="0.25"/>
    <row r="74" spans="1:3" hidden="1" outlineLevel="1" x14ac:dyDescent="0.25">
      <c r="A74" s="177">
        <v>44245</v>
      </c>
      <c r="B74" s="175" t="s">
        <v>388</v>
      </c>
      <c r="C74" t="s">
        <v>389</v>
      </c>
    </row>
    <row r="75" spans="1:3" hidden="1" outlineLevel="1" x14ac:dyDescent="0.25"/>
    <row r="76" spans="1:3" hidden="1" outlineLevel="1" x14ac:dyDescent="0.25">
      <c r="A76" s="177">
        <v>44264</v>
      </c>
      <c r="B76" s="175" t="s">
        <v>391</v>
      </c>
      <c r="C76" t="s">
        <v>392</v>
      </c>
    </row>
    <row r="77" spans="1:3" hidden="1" outlineLevel="1" x14ac:dyDescent="0.25"/>
    <row r="78" spans="1:3" hidden="1" outlineLevel="1" x14ac:dyDescent="0.25">
      <c r="A78" s="177">
        <v>44298</v>
      </c>
      <c r="B78" s="175" t="s">
        <v>394</v>
      </c>
      <c r="C78" t="s">
        <v>395</v>
      </c>
    </row>
    <row r="79" spans="1:3" hidden="1" outlineLevel="1" x14ac:dyDescent="0.25"/>
    <row r="80" spans="1:3" hidden="1" outlineLevel="1" x14ac:dyDescent="0.25">
      <c r="A80" s="177">
        <v>44305</v>
      </c>
      <c r="B80" s="175" t="s">
        <v>397</v>
      </c>
      <c r="C80" t="s">
        <v>398</v>
      </c>
    </row>
    <row r="81" spans="1:3" hidden="1" outlineLevel="1" x14ac:dyDescent="0.25"/>
    <row r="82" spans="1:3" hidden="1" outlineLevel="1" x14ac:dyDescent="0.25">
      <c r="A82" s="177">
        <v>44503</v>
      </c>
      <c r="B82" s="175" t="s">
        <v>400</v>
      </c>
      <c r="C82" t="s">
        <v>401</v>
      </c>
    </row>
    <row r="83" spans="1:3" hidden="1" outlineLevel="1" x14ac:dyDescent="0.25">
      <c r="C83" t="s">
        <v>402</v>
      </c>
    </row>
    <row r="84" spans="1:3" collapsed="1" x14ac:dyDescent="0.25"/>
    <row r="85" spans="1:3" x14ac:dyDescent="0.25">
      <c r="A85" s="177">
        <v>44530</v>
      </c>
      <c r="B85" s="175" t="s">
        <v>403</v>
      </c>
      <c r="C85" t="s">
        <v>404</v>
      </c>
    </row>
    <row r="86" spans="1:3" x14ac:dyDescent="0.25">
      <c r="C86" s="164" t="s">
        <v>447</v>
      </c>
    </row>
    <row r="87" spans="1:3" x14ac:dyDescent="0.25">
      <c r="C87" s="164" t="s">
        <v>441</v>
      </c>
    </row>
    <row r="88" spans="1:3" x14ac:dyDescent="0.25">
      <c r="C88" s="164" t="s">
        <v>446</v>
      </c>
    </row>
    <row r="89" spans="1:3" x14ac:dyDescent="0.25">
      <c r="C89" s="164" t="s">
        <v>483</v>
      </c>
    </row>
    <row r="90" spans="1:3" x14ac:dyDescent="0.25">
      <c r="C90" s="164" t="s">
        <v>515</v>
      </c>
    </row>
    <row r="91" spans="1:3" x14ac:dyDescent="0.25">
      <c r="C91" s="164" t="s">
        <v>516</v>
      </c>
    </row>
    <row r="92" spans="1:3" x14ac:dyDescent="0.25">
      <c r="C92" s="164" t="s">
        <v>519</v>
      </c>
    </row>
    <row r="93" spans="1:3" x14ac:dyDescent="0.25">
      <c r="C93" s="164" t="s">
        <v>526</v>
      </c>
    </row>
    <row r="95" spans="1:3" x14ac:dyDescent="0.25">
      <c r="A95" s="177">
        <v>44602</v>
      </c>
      <c r="B95" s="175" t="s">
        <v>536</v>
      </c>
      <c r="C95" s="164" t="s">
        <v>537</v>
      </c>
    </row>
    <row r="97" spans="1:3" x14ac:dyDescent="0.25">
      <c r="A97" s="177">
        <v>44627</v>
      </c>
      <c r="B97" s="175" t="s">
        <v>538</v>
      </c>
      <c r="C97" t="s">
        <v>539</v>
      </c>
    </row>
    <row r="98" spans="1:3" x14ac:dyDescent="0.25">
      <c r="C98" t="s">
        <v>540</v>
      </c>
    </row>
    <row r="100" spans="1:3" x14ac:dyDescent="0.25">
      <c r="A100" s="177">
        <v>44664</v>
      </c>
      <c r="B100" s="175" t="s">
        <v>541</v>
      </c>
      <c r="C100" t="s">
        <v>565</v>
      </c>
    </row>
    <row r="102" spans="1:3" x14ac:dyDescent="0.25">
      <c r="A102" s="177">
        <v>44670</v>
      </c>
      <c r="B102" s="175" t="s">
        <v>583</v>
      </c>
      <c r="C102" s="164" t="s">
        <v>584</v>
      </c>
    </row>
  </sheetData>
  <phoneticPr fontId="6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62</vt:i4>
      </vt:variant>
    </vt:vector>
  </HeadingPairs>
  <TitlesOfParts>
    <vt:vector size="71" baseType="lpstr">
      <vt:lpstr>Report</vt:lpstr>
      <vt:lpstr>Options</vt:lpstr>
      <vt:lpstr>Design</vt:lpstr>
      <vt:lpstr>_EquipmentData</vt:lpstr>
      <vt:lpstr>_EquipmentList</vt:lpstr>
      <vt:lpstr>_Lengths</vt:lpstr>
      <vt:lpstr>_BOM</vt:lpstr>
      <vt:lpstr>_Formatting</vt:lpstr>
      <vt:lpstr>_History</vt:lpstr>
      <vt:lpstr>AirflowAdj</vt:lpstr>
      <vt:lpstr>beta</vt:lpstr>
      <vt:lpstr>CFM_TON</vt:lpstr>
      <vt:lpstr>COLLAR_BLK</vt:lpstr>
      <vt:lpstr>COLLAR_MIX</vt:lpstr>
      <vt:lpstr>COLLAR_TYPE</vt:lpstr>
      <vt:lpstr>COLLAR_WHT</vt:lpstr>
      <vt:lpstr>COLLAR_WHT_QTY</vt:lpstr>
      <vt:lpstr>CompactAllowed</vt:lpstr>
      <vt:lpstr>CompactSelected</vt:lpstr>
      <vt:lpstr>CompactSelection</vt:lpstr>
      <vt:lpstr>COND_PRIMARY_HEAT</vt:lpstr>
      <vt:lpstr>CondCapacity</vt:lpstr>
      <vt:lpstr>CondCFM</vt:lpstr>
      <vt:lpstr>CondSelection</vt:lpstr>
      <vt:lpstr>FORIENTATION</vt:lpstr>
      <vt:lpstr>FTYPE</vt:lpstr>
      <vt:lpstr>FurnCapacity</vt:lpstr>
      <vt:lpstr>FurnCFM</vt:lpstr>
      <vt:lpstr>FurnSelection</vt:lpstr>
      <vt:lpstr>gamma</vt:lpstr>
      <vt:lpstr>GasSelected</vt:lpstr>
      <vt:lpstr>HASCOOLING</vt:lpstr>
      <vt:lpstr>HASZONING</vt:lpstr>
      <vt:lpstr>HeatGain</vt:lpstr>
      <vt:lpstr>HeatLoss</vt:lpstr>
      <vt:lpstr>HGain</vt:lpstr>
      <vt:lpstr>HGainSelected</vt:lpstr>
      <vt:lpstr>HLossSelected</vt:lpstr>
      <vt:lpstr>HM_MAX_CFM</vt:lpstr>
      <vt:lpstr>LENGTHS</vt:lpstr>
      <vt:lpstr>NBZONES</vt:lpstr>
      <vt:lpstr>ODU_TYPE</vt:lpstr>
      <vt:lpstr>OPT_NO</vt:lpstr>
      <vt:lpstr>OPT_YES</vt:lpstr>
      <vt:lpstr>ORI_DOWNFL</vt:lpstr>
      <vt:lpstr>ORI_HORI</vt:lpstr>
      <vt:lpstr>ORI_UPFLOW</vt:lpstr>
      <vt:lpstr>RISE</vt:lpstr>
      <vt:lpstr>SADDLE_45</vt:lpstr>
      <vt:lpstr>SADDLE_456_QTY</vt:lpstr>
      <vt:lpstr>SADDLE_458_QTY</vt:lpstr>
      <vt:lpstr>SADDLE_90</vt:lpstr>
      <vt:lpstr>SADDLE_MIX</vt:lpstr>
      <vt:lpstr>SADDLE_TYPE</vt:lpstr>
      <vt:lpstr>SETTING01</vt:lpstr>
      <vt:lpstr>SETTING01VAL</vt:lpstr>
      <vt:lpstr>SysCFM</vt:lpstr>
      <vt:lpstr>TYPE_COND_ALIZE</vt:lpstr>
      <vt:lpstr>TYPE_COND_LPD</vt:lpstr>
      <vt:lpstr>TYPE_COND_OCD</vt:lpstr>
      <vt:lpstr>TYPE_COND_UHD</vt:lpstr>
      <vt:lpstr>TYPE_ELEC</vt:lpstr>
      <vt:lpstr>TYPE_GAS2V</vt:lpstr>
      <vt:lpstr>TYPE_GASMOD</vt:lpstr>
      <vt:lpstr>TYPE_HM</vt:lpstr>
      <vt:lpstr>USING_SETTINGS</vt:lpstr>
      <vt:lpstr>VERSION</vt:lpstr>
      <vt:lpstr>VERSION_DATE</vt:lpstr>
      <vt:lpstr>ZON_COOL_PCT</vt:lpstr>
      <vt:lpstr>Design!Zone_d_impression</vt:lpstr>
      <vt:lpstr>ZONING_CFM_MAX_LOW</vt:lpstr>
    </vt:vector>
  </TitlesOfParts>
  <Company>C.H.P.T.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Optimisation de découpage de tuyaux</dc:title>
  <dc:creator>Michel Verhas</dc:creator>
  <cp:lastModifiedBy>Justin B. Blanchet</cp:lastModifiedBy>
  <cp:lastPrinted>2022-01-14T20:30:54Z</cp:lastPrinted>
  <dcterms:created xsi:type="dcterms:W3CDTF">2015-08-09T18:55:31Z</dcterms:created>
  <dcterms:modified xsi:type="dcterms:W3CDTF">2024-03-07T19:54:15Z</dcterms:modified>
</cp:coreProperties>
</file>